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 activeTab="5"/>
  </bookViews>
  <sheets>
    <sheet name="8Б" sheetId="1" r:id="rId1"/>
    <sheet name="12в" sheetId="6" r:id="rId2"/>
    <sheet name="8а" sheetId="7" r:id="rId3"/>
    <sheet name="12а" sheetId="8" r:id="rId4"/>
    <sheet name="12б" sheetId="9" r:id="rId5"/>
    <sheet name="работы" sheetId="10" r:id="rId6"/>
  </sheets>
  <externalReferences>
    <externalReference r:id="rId7"/>
  </externalReferences>
  <calcPr calcId="124519" fullPrecision="0"/>
</workbook>
</file>

<file path=xl/calcChain.xml><?xml version="1.0" encoding="utf-8"?>
<calcChain xmlns="http://schemas.openxmlformats.org/spreadsheetml/2006/main">
  <c r="H33" i="1"/>
  <c r="G33"/>
  <c r="I34" i="6"/>
  <c r="G34"/>
  <c r="I34" i="7"/>
  <c r="H34"/>
  <c r="G34"/>
  <c r="H34" i="8"/>
  <c r="F34" s="1"/>
  <c r="G34"/>
  <c r="H33" i="9"/>
  <c r="F33" s="1"/>
  <c r="G33"/>
  <c r="F256" i="10"/>
  <c r="F252"/>
  <c r="F243"/>
  <c r="F236"/>
  <c r="F226"/>
  <c r="J222" s="1"/>
  <c r="F221"/>
  <c r="F195"/>
  <c r="F191"/>
  <c r="F188"/>
  <c r="F185"/>
  <c r="F180"/>
  <c r="F174"/>
  <c r="J168" s="1"/>
  <c r="F167"/>
  <c r="F140"/>
  <c r="F136"/>
  <c r="F132"/>
  <c r="F129"/>
  <c r="F125"/>
  <c r="F121"/>
  <c r="J118" s="1"/>
  <c r="F114"/>
  <c r="J116" s="1"/>
  <c r="F94"/>
  <c r="F88"/>
  <c r="F85"/>
  <c r="F82"/>
  <c r="F77"/>
  <c r="F74"/>
  <c r="J68" s="1"/>
  <c r="F63"/>
  <c r="J66" s="1"/>
  <c r="F45"/>
  <c r="F40"/>
  <c r="F35"/>
  <c r="F31"/>
  <c r="F24"/>
  <c r="F20"/>
  <c r="J12"/>
  <c r="F11"/>
  <c r="D32" i="6"/>
  <c r="B42" i="9"/>
  <c r="B41"/>
  <c r="B43" s="1"/>
  <c r="B44" s="1"/>
  <c r="B40"/>
  <c r="D31"/>
  <c r="D33" s="1"/>
  <c r="K30"/>
  <c r="F30"/>
  <c r="B43" i="8"/>
  <c r="B42"/>
  <c r="B44" s="1"/>
  <c r="B45" s="1"/>
  <c r="B41"/>
  <c r="D32"/>
  <c r="D34" s="1"/>
  <c r="K31"/>
  <c r="F31"/>
  <c r="E31"/>
  <c r="C31" s="1"/>
  <c r="B43" i="7"/>
  <c r="B42"/>
  <c r="B44" s="1"/>
  <c r="B45" s="1"/>
  <c r="B41"/>
  <c r="F34"/>
  <c r="D32"/>
  <c r="D34" s="1"/>
  <c r="K31"/>
  <c r="F31"/>
  <c r="B43" i="6"/>
  <c r="B42"/>
  <c r="B44" s="1"/>
  <c r="B45" s="1"/>
  <c r="B41"/>
  <c r="F34"/>
  <c r="D34"/>
  <c r="K31"/>
  <c r="F31"/>
  <c r="E31" s="1"/>
  <c r="C31" s="1"/>
  <c r="C32" s="1"/>
  <c r="F30" i="1"/>
  <c r="D31"/>
  <c r="D33" s="1"/>
  <c r="K30"/>
  <c r="F95" i="10" l="1"/>
  <c r="F196"/>
  <c r="F46"/>
  <c r="F141"/>
  <c r="F257"/>
  <c r="J33" i="6"/>
  <c r="E30" i="9"/>
  <c r="C30" s="1"/>
  <c r="O32" s="1"/>
  <c r="M32"/>
  <c r="G32"/>
  <c r="L32"/>
  <c r="H32"/>
  <c r="H34" s="1"/>
  <c r="C31"/>
  <c r="B32" s="1"/>
  <c r="O33" i="8"/>
  <c r="M33"/>
  <c r="I33"/>
  <c r="I35" s="1"/>
  <c r="G33"/>
  <c r="N33"/>
  <c r="L33"/>
  <c r="J33"/>
  <c r="J35" s="1"/>
  <c r="H33"/>
  <c r="H35" s="1"/>
  <c r="D33"/>
  <c r="C32"/>
  <c r="B33" s="1"/>
  <c r="D35"/>
  <c r="E31" i="7"/>
  <c r="C31" s="1"/>
  <c r="O33" s="1"/>
  <c r="J33"/>
  <c r="J35" s="1"/>
  <c r="D33"/>
  <c r="D35" s="1"/>
  <c r="N33"/>
  <c r="O33" i="6"/>
  <c r="M33"/>
  <c r="I33"/>
  <c r="I35" s="1"/>
  <c r="G33"/>
  <c r="N33"/>
  <c r="L33"/>
  <c r="J35"/>
  <c r="H33"/>
  <c r="H35" s="1"/>
  <c r="D33"/>
  <c r="B33"/>
  <c r="D35"/>
  <c r="E30" i="1"/>
  <c r="C30" s="1"/>
  <c r="B41"/>
  <c r="B43" s="1"/>
  <c r="B42"/>
  <c r="B40"/>
  <c r="F33"/>
  <c r="K33" i="6" l="1"/>
  <c r="I33" i="7"/>
  <c r="I35" s="1"/>
  <c r="C31" i="1"/>
  <c r="L31" s="1"/>
  <c r="K33" i="8"/>
  <c r="D32" i="9"/>
  <c r="D34" s="1"/>
  <c r="J32"/>
  <c r="J34" s="1"/>
  <c r="N32"/>
  <c r="I32"/>
  <c r="I34" s="1"/>
  <c r="G34"/>
  <c r="F32"/>
  <c r="I31"/>
  <c r="O31"/>
  <c r="O33" s="1"/>
  <c r="O34" s="1"/>
  <c r="K32"/>
  <c r="H31"/>
  <c r="L31"/>
  <c r="G31"/>
  <c r="M31"/>
  <c r="M33" s="1"/>
  <c r="M34" s="1"/>
  <c r="J31"/>
  <c r="N31"/>
  <c r="N33" s="1"/>
  <c r="N34" s="1"/>
  <c r="I32" i="8"/>
  <c r="G32"/>
  <c r="M32"/>
  <c r="M34" s="1"/>
  <c r="M35" s="1"/>
  <c r="J32"/>
  <c r="N32"/>
  <c r="N34" s="1"/>
  <c r="N35" s="1"/>
  <c r="G35"/>
  <c r="F35" s="1"/>
  <c r="F33"/>
  <c r="E33" s="1"/>
  <c r="O32"/>
  <c r="O34" s="1"/>
  <c r="O35" s="1"/>
  <c r="H32"/>
  <c r="L32"/>
  <c r="L33" i="7"/>
  <c r="C32"/>
  <c r="B33" s="1"/>
  <c r="H33"/>
  <c r="H35" s="1"/>
  <c r="G33"/>
  <c r="M33"/>
  <c r="K33" s="1"/>
  <c r="M32"/>
  <c r="M34" s="1"/>
  <c r="M35" s="1"/>
  <c r="I32"/>
  <c r="J32"/>
  <c r="N32"/>
  <c r="N34" s="1"/>
  <c r="N35" s="1"/>
  <c r="G35"/>
  <c r="F35" s="1"/>
  <c r="F33"/>
  <c r="O32"/>
  <c r="O34" s="1"/>
  <c r="O35" s="1"/>
  <c r="H32"/>
  <c r="L32"/>
  <c r="I32" i="6"/>
  <c r="O32"/>
  <c r="O34" s="1"/>
  <c r="O35" s="1"/>
  <c r="G32"/>
  <c r="M32"/>
  <c r="M34" s="1"/>
  <c r="M35" s="1"/>
  <c r="J32"/>
  <c r="N32"/>
  <c r="N34" s="1"/>
  <c r="N35" s="1"/>
  <c r="G35"/>
  <c r="F35" s="1"/>
  <c r="F33"/>
  <c r="E33" s="1"/>
  <c r="H32"/>
  <c r="L32"/>
  <c r="B32" i="1"/>
  <c r="N32"/>
  <c r="L32"/>
  <c r="D32"/>
  <c r="D34" s="1"/>
  <c r="B44"/>
  <c r="M32"/>
  <c r="N31"/>
  <c r="N33" s="1"/>
  <c r="O31"/>
  <c r="O33" s="1"/>
  <c r="O32"/>
  <c r="H32"/>
  <c r="H34" s="1"/>
  <c r="J32"/>
  <c r="J34" s="1"/>
  <c r="G32"/>
  <c r="I32"/>
  <c r="I34" s="1"/>
  <c r="I31"/>
  <c r="J31"/>
  <c r="H31"/>
  <c r="E33" i="7" l="1"/>
  <c r="F34" i="9"/>
  <c r="L33"/>
  <c r="K31"/>
  <c r="F31"/>
  <c r="E32"/>
  <c r="L34" i="8"/>
  <c r="K32"/>
  <c r="F32"/>
  <c r="G32" i="7"/>
  <c r="F32" s="1"/>
  <c r="L34"/>
  <c r="K32"/>
  <c r="L34" i="6"/>
  <c r="K32"/>
  <c r="F32"/>
  <c r="G31" i="1"/>
  <c r="M31"/>
  <c r="M33" s="1"/>
  <c r="M34" s="1"/>
  <c r="K32"/>
  <c r="O34"/>
  <c r="G34"/>
  <c r="F34" s="1"/>
  <c r="F32"/>
  <c r="L33"/>
  <c r="N34"/>
  <c r="F31"/>
  <c r="E31" i="9" l="1"/>
  <c r="L34"/>
  <c r="K34" s="1"/>
  <c r="E34" s="1"/>
  <c r="K33"/>
  <c r="E33" s="1"/>
  <c r="C33" s="1"/>
  <c r="C34" s="1"/>
  <c r="E32" i="8"/>
  <c r="L35"/>
  <c r="K35" s="1"/>
  <c r="E35" s="1"/>
  <c r="K34"/>
  <c r="E34" s="1"/>
  <c r="C34" s="1"/>
  <c r="C35" s="1"/>
  <c r="E32" i="7"/>
  <c r="L35"/>
  <c r="K35" s="1"/>
  <c r="E35" s="1"/>
  <c r="K34"/>
  <c r="E34" s="1"/>
  <c r="C34" s="1"/>
  <c r="C35" s="1"/>
  <c r="E32" i="6"/>
  <c r="L35"/>
  <c r="K35" s="1"/>
  <c r="E35" s="1"/>
  <c r="K34"/>
  <c r="E34" s="1"/>
  <c r="C34" s="1"/>
  <c r="C35" s="1"/>
  <c r="K31" i="1"/>
  <c r="E31" s="1"/>
  <c r="K33"/>
  <c r="E33" s="1"/>
  <c r="C33" s="1"/>
  <c r="L34"/>
  <c r="E32"/>
  <c r="C34" l="1"/>
  <c r="K34"/>
  <c r="E34" s="1"/>
</calcChain>
</file>

<file path=xl/sharedStrings.xml><?xml version="1.0" encoding="utf-8"?>
<sst xmlns="http://schemas.openxmlformats.org/spreadsheetml/2006/main" count="569" uniqueCount="137">
  <si>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</si>
  <si>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</si>
  <si>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</si>
  <si>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</si>
  <si>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</si>
  <si>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</si>
  <si>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</si>
  <si>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</si>
  <si>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</si>
  <si>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</si>
  <si>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</si>
  <si>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</si>
  <si>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</si>
  <si>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</si>
  <si>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</si>
  <si>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</si>
  <si>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</si>
  <si>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</si>
  <si>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</si>
  <si>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</si>
  <si>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</si>
  <si>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</si>
  <si>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</si>
  <si>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</si>
  <si>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</si>
  <si>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</si>
  <si>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</si>
  <si>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</si>
  <si>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</si>
  <si>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</si>
  <si>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</si>
  <si>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 Дружбы, дом 8б</t>
  </si>
  <si>
    <t>Улица  Дружбы, дом 12в</t>
  </si>
  <si>
    <t>Улица  Дружбы, дом 8а</t>
  </si>
  <si>
    <t>Улица  Дружбы, дом 12а</t>
  </si>
  <si>
    <t>Улица  Дружбы, дом 12б</t>
  </si>
  <si>
    <t>С.А. Глебов</t>
  </si>
  <si>
    <t xml:space="preserve">Перечень выполненных работ </t>
  </si>
  <si>
    <t>за 2015г.</t>
  </si>
  <si>
    <r>
      <t xml:space="preserve">ул. Дружбы, д.8б-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</si>
  <si>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</si>
  <si>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</si>
  <si>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</si>
  <si>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</si>
  <si>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</si>
  <si>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</si>
  <si>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</si>
  <si>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</si>
  <si>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август</t>
  </si>
  <si>
    <t xml:space="preserve">Ремонт крыльца </t>
  </si>
  <si>
    <t>м2</t>
  </si>
  <si>
    <t>Смена остекления б/у</t>
  </si>
  <si>
    <t>Ремонт дверного блока б/у</t>
  </si>
  <si>
    <t>шт</t>
  </si>
  <si>
    <t>Ремонт кровли б/у</t>
  </si>
  <si>
    <t>Всего:</t>
  </si>
  <si>
    <t>то</t>
  </si>
  <si>
    <t>Техническое обслуживание</t>
  </si>
  <si>
    <t>апрель</t>
  </si>
  <si>
    <t>Смена проушин б/у</t>
  </si>
  <si>
    <t>Пристрожка дв. полотна</t>
  </si>
  <si>
    <t>Смена замка</t>
  </si>
  <si>
    <t>Уборка снега вручную</t>
  </si>
  <si>
    <t>м3</t>
  </si>
  <si>
    <t>Смена дв. ручки</t>
  </si>
  <si>
    <t xml:space="preserve">ноябрь </t>
  </si>
  <si>
    <t>Механизированная уборка придомовой территории.</t>
  </si>
  <si>
    <t>Сантехнические работы</t>
  </si>
  <si>
    <t>сентябрь</t>
  </si>
  <si>
    <t>Перепаковка сальника</t>
  </si>
  <si>
    <t>Установка заглушки ф 15 мм</t>
  </si>
  <si>
    <t>Прочистка труб</t>
  </si>
  <si>
    <t>м</t>
  </si>
  <si>
    <t>Промывка труб</t>
  </si>
  <si>
    <t>октябрь</t>
  </si>
  <si>
    <t>Восстановление системы ТС</t>
  </si>
  <si>
    <t xml:space="preserve">Благоустройство </t>
  </si>
  <si>
    <t>май</t>
  </si>
  <si>
    <t>Окраска контейнерных баков</t>
  </si>
  <si>
    <t>Электротехнические работы</t>
  </si>
  <si>
    <t>Замена ламп  энергосберегающей G23</t>
  </si>
  <si>
    <t>Замена патрона Е-27</t>
  </si>
  <si>
    <t>ИТОГО:</t>
  </si>
  <si>
    <r>
      <t xml:space="preserve">ул. Дружбы, д.12в-  </t>
    </r>
    <r>
      <rPr>
        <b/>
        <sz val="20"/>
        <color indexed="10"/>
        <rFont val="Arial Cyr"/>
        <charset val="204"/>
      </rPr>
      <t>ООО "Статус 2"</t>
    </r>
  </si>
  <si>
    <t>июль</t>
  </si>
  <si>
    <t>Смена пружин</t>
  </si>
  <si>
    <t>ноябрь</t>
  </si>
  <si>
    <t>Зашивка выбоины в стене</t>
  </si>
  <si>
    <t>февраль</t>
  </si>
  <si>
    <t>Смена замков</t>
  </si>
  <si>
    <t>тр</t>
  </si>
  <si>
    <t>Обшивка ДВП</t>
  </si>
  <si>
    <t>март</t>
  </si>
  <si>
    <t>Изготовление и установка двери</t>
  </si>
  <si>
    <t xml:space="preserve">Смена проушин </t>
  </si>
  <si>
    <t>Регулировка смывного бачка</t>
  </si>
  <si>
    <t>Замена ламп энергосберегающих GAUS</t>
  </si>
  <si>
    <t>шт.</t>
  </si>
  <si>
    <t>Подключение электропитания</t>
  </si>
  <si>
    <t>Замена ламп  накаливания ЛН-75</t>
  </si>
  <si>
    <r>
      <t xml:space="preserve">ул. Дружбы, д.8а-  </t>
    </r>
    <r>
      <rPr>
        <b/>
        <sz val="20"/>
        <color indexed="10"/>
        <rFont val="Arial Cyr"/>
        <charset val="204"/>
      </rPr>
      <t>ООО "Статус 2"</t>
    </r>
  </si>
  <si>
    <t>Ремонт ступений</t>
  </si>
  <si>
    <t>Зашивка ДСП б/у</t>
  </si>
  <si>
    <t>Ремонт ступеней б/у</t>
  </si>
  <si>
    <t>Установка перил б/у</t>
  </si>
  <si>
    <t>мп</t>
  </si>
  <si>
    <t>Обшивка короба ДВП б/у</t>
  </si>
  <si>
    <t>январь</t>
  </si>
  <si>
    <t>Замена ламп  накаливания ЛОН-95</t>
  </si>
  <si>
    <r>
      <t xml:space="preserve">ул. Дружбы, д.12а-  </t>
    </r>
    <r>
      <rPr>
        <b/>
        <sz val="20"/>
        <color indexed="10"/>
        <rFont val="Arial Cyr"/>
        <charset val="204"/>
      </rPr>
      <t>ООО "Статус 2"</t>
    </r>
  </si>
  <si>
    <t>Укрепление чердачного люка</t>
  </si>
  <si>
    <t>Замена крана шарового</t>
  </si>
  <si>
    <t>Установка вентеля ф 20 мм</t>
  </si>
  <si>
    <t>Установка заглушки ф 20 мм</t>
  </si>
  <si>
    <t>Перепаковка пробки</t>
  </si>
  <si>
    <t>Перепаковка к/гайки</t>
  </si>
  <si>
    <r>
      <t xml:space="preserve">ул. Дружбы, д.12б-  </t>
    </r>
    <r>
      <rPr>
        <b/>
        <sz val="20"/>
        <color indexed="10"/>
        <rFont val="Arial Cyr"/>
        <charset val="204"/>
      </rPr>
      <t>ООО "Статус 2"</t>
    </r>
  </si>
  <si>
    <t>Ремонт оконного блока б/у</t>
  </si>
  <si>
    <t>Установка проушин</t>
  </si>
  <si>
    <t>Навеска замка</t>
  </si>
  <si>
    <t xml:space="preserve">Фитинг ф 15 мм </t>
  </si>
  <si>
    <t>Метал/пласт ф 15 мм</t>
  </si>
  <si>
    <t xml:space="preserve">Замена крана </t>
  </si>
  <si>
    <t xml:space="preserve">Смена труб </t>
  </si>
  <si>
    <t>Установка фитинга ф 15 мм</t>
  </si>
  <si>
    <t>Установка заглушек ф15</t>
  </si>
  <si>
    <t>Востановление системы СТ</t>
  </si>
  <si>
    <t>Запуск воды</t>
  </si>
  <si>
    <t>Демонтаж монтаж светильника</t>
  </si>
  <si>
    <t>Замена ламп накаливания ЛОН Е27 40W</t>
  </si>
  <si>
    <t>Ремонт патрона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</si>
  <si>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</si>
  <si>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</si>
  <si>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</si>
  <si>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</si>
  <si>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</si>
  <si>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ЖКУ
на 01.01.2016г. составляет: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</si>
</sst>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</numFmts>
  <fonts count="34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6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6" fillId="0" borderId="50" xfId="0" applyFont="1" applyBorder="1" applyAlignment="1">
      <alignment horizontal="center" vertical="center" textRotation="90" wrapText="1"/>
    </xf>
    <xf numFmtId="0" fontId="19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4" fontId="21" fillId="0" borderId="46" xfId="0" applyNumberFormat="1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4" fontId="0" fillId="0" borderId="0" xfId="0" applyNumberFormat="1"/>
    <xf numFmtId="0" fontId="19" fillId="0" borderId="4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4" fontId="21" fillId="0" borderId="46" xfId="0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8" xfId="0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8" fillId="0" borderId="9" xfId="0" applyFont="1" applyBorder="1" applyAlignment="1">
      <alignment vertical="top" wrapText="1"/>
    </xf>
    <xf numFmtId="0" fontId="18" fillId="0" borderId="9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textRotation="90" wrapText="1"/>
    </xf>
    <xf numFmtId="0" fontId="19" fillId="4" borderId="49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4" fontId="0" fillId="4" borderId="46" xfId="0" applyNumberFormat="1" applyFill="1" applyBorder="1"/>
    <xf numFmtId="0" fontId="0" fillId="4" borderId="52" xfId="0" applyFill="1" applyBorder="1"/>
    <xf numFmtId="0" fontId="0" fillId="4" borderId="0" xfId="0" applyFill="1"/>
    <xf numFmtId="0" fontId="16" fillId="4" borderId="8" xfId="0" applyFont="1" applyFill="1" applyBorder="1" applyAlignment="1">
      <alignment horizontal="center" vertical="center" textRotation="90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4" borderId="54" xfId="0" applyFill="1" applyBorder="1"/>
    <xf numFmtId="0" fontId="18" fillId="0" borderId="9" xfId="0" applyFont="1" applyFill="1" applyBorder="1" applyAlignment="1">
      <alignment vertical="top" wrapText="1"/>
    </xf>
    <xf numFmtId="0" fontId="16" fillId="4" borderId="23" xfId="0" applyFont="1" applyFill="1" applyBorder="1" applyAlignment="1">
      <alignment horizontal="center" vertical="center" textRotation="90" wrapText="1"/>
    </xf>
    <xf numFmtId="0" fontId="19" fillId="4" borderId="2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21" fillId="0" borderId="49" xfId="0" applyFont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4" fontId="0" fillId="4" borderId="49" xfId="0" applyNumberFormat="1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4" fontId="0" fillId="4" borderId="46" xfId="0" applyNumberFormat="1" applyFill="1" applyBorder="1" applyAlignment="1">
      <alignment vertical="center"/>
    </xf>
    <xf numFmtId="0" fontId="24" fillId="0" borderId="9" xfId="0" applyFont="1" applyBorder="1" applyAlignment="1">
      <alignment vertical="top"/>
    </xf>
    <xf numFmtId="0" fontId="25" fillId="0" borderId="9" xfId="0" applyFont="1" applyFill="1" applyBorder="1" applyAlignment="1">
      <alignment horizontal="center"/>
    </xf>
    <xf numFmtId="0" fontId="24" fillId="0" borderId="9" xfId="0" applyFont="1" applyBorder="1" applyAlignment="1">
      <alignment horizontal="center" vertical="top"/>
    </xf>
    <xf numFmtId="0" fontId="0" fillId="4" borderId="48" xfId="0" applyFill="1" applyBorder="1" applyAlignment="1">
      <alignment vertical="center"/>
    </xf>
    <xf numFmtId="0" fontId="24" fillId="0" borderId="14" xfId="0" applyFont="1" applyBorder="1" applyAlignment="1">
      <alignment vertical="top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top"/>
    </xf>
    <xf numFmtId="0" fontId="19" fillId="4" borderId="53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4" fontId="26" fillId="4" borderId="9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wrapText="1"/>
    </xf>
    <xf numFmtId="0" fontId="27" fillId="4" borderId="49" xfId="0" applyFont="1" applyFill="1" applyBorder="1" applyAlignment="1">
      <alignment horizontal="left" vertical="center" wrapText="1"/>
    </xf>
    <xf numFmtId="4" fontId="27" fillId="4" borderId="4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20" fillId="0" borderId="24" xfId="0" applyFont="1" applyBorder="1" applyAlignment="1">
      <alignment wrapText="1"/>
    </xf>
    <xf numFmtId="0" fontId="21" fillId="0" borderId="24" xfId="0" applyFont="1" applyBorder="1" applyAlignment="1">
      <alignment horizontal="center" vertical="center"/>
    </xf>
    <xf numFmtId="0" fontId="21" fillId="4" borderId="46" xfId="0" applyFont="1" applyFill="1" applyBorder="1" applyAlignment="1">
      <alignment horizontal="center" wrapText="1"/>
    </xf>
    <xf numFmtId="4" fontId="0" fillId="0" borderId="46" xfId="0" applyNumberFormat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0" fontId="19" fillId="4" borderId="55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4" fontId="23" fillId="0" borderId="9" xfId="0" applyNumberFormat="1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19" fillId="0" borderId="49" xfId="0" applyFont="1" applyBorder="1" applyAlignment="1">
      <alignment horizontal="left" vertical="center" wrapText="1"/>
    </xf>
    <xf numFmtId="4" fontId="19" fillId="4" borderId="4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8" xfId="0" applyFont="1" applyBorder="1" applyAlignment="1">
      <alignment horizontal="center" vertical="center" textRotation="90" wrapText="1"/>
    </xf>
    <xf numFmtId="0" fontId="28" fillId="0" borderId="9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4" fontId="29" fillId="4" borderId="9" xfId="0" applyNumberFormat="1" applyFont="1" applyFill="1" applyBorder="1" applyAlignment="1">
      <alignment vertical="center" wrapText="1"/>
    </xf>
    <xf numFmtId="0" fontId="20" fillId="0" borderId="46" xfId="0" applyFont="1" applyBorder="1" applyAlignment="1">
      <alignment horizontal="left" vertical="center" wrapText="1"/>
    </xf>
    <xf numFmtId="4" fontId="0" fillId="0" borderId="46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4" fontId="21" fillId="0" borderId="49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vertical="center"/>
    </xf>
    <xf numFmtId="0" fontId="20" fillId="0" borderId="0" xfId="0" applyFont="1"/>
    <xf numFmtId="0" fontId="17" fillId="0" borderId="53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4" fontId="16" fillId="0" borderId="4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9" xfId="0" applyFont="1" applyBorder="1" applyAlignment="1">
      <alignment vertical="top"/>
    </xf>
    <xf numFmtId="0" fontId="18" fillId="0" borderId="9" xfId="0" applyFont="1" applyBorder="1" applyAlignment="1">
      <alignment horizontal="left" vertical="top"/>
    </xf>
    <xf numFmtId="4" fontId="0" fillId="4" borderId="49" xfId="0" applyNumberFormat="1" applyFill="1" applyBorder="1"/>
    <xf numFmtId="0" fontId="16" fillId="4" borderId="13" xfId="0" applyFont="1" applyFill="1" applyBorder="1" applyAlignment="1">
      <alignment horizontal="center" vertical="center" textRotation="90" wrapText="1"/>
    </xf>
    <xf numFmtId="0" fontId="19" fillId="4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4" fontId="31" fillId="0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27" fillId="4" borderId="9" xfId="0" applyFont="1" applyFill="1" applyBorder="1" applyAlignment="1">
      <alignment horizontal="left" vertical="center" wrapText="1"/>
    </xf>
    <xf numFmtId="4" fontId="27" fillId="4" borderId="9" xfId="0" applyNumberFormat="1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wrapText="1"/>
    </xf>
    <xf numFmtId="0" fontId="30" fillId="0" borderId="9" xfId="0" applyFont="1" applyBorder="1" applyAlignment="1">
      <alignment wrapText="1"/>
    </xf>
    <xf numFmtId="0" fontId="30" fillId="0" borderId="9" xfId="0" applyFont="1" applyBorder="1" applyAlignment="1">
      <alignment horizont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4" fontId="0" fillId="0" borderId="49" xfId="0" applyNumberFormat="1" applyBorder="1" applyAlignment="1">
      <alignment vertical="center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8" fillId="0" borderId="57" xfId="0" applyFont="1" applyBorder="1" applyAlignment="1">
      <alignment vertical="top"/>
    </xf>
    <xf numFmtId="0" fontId="18" fillId="0" borderId="14" xfId="0" applyFont="1" applyBorder="1" applyAlignment="1">
      <alignment horizontal="center" vertical="top"/>
    </xf>
    <xf numFmtId="4" fontId="3" fillId="4" borderId="5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top"/>
    </xf>
    <xf numFmtId="0" fontId="22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center" textRotation="90" wrapText="1"/>
    </xf>
    <xf numFmtId="0" fontId="19" fillId="4" borderId="4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4" fontId="0" fillId="4" borderId="28" xfId="0" applyNumberFormat="1" applyFill="1" applyBorder="1"/>
    <xf numFmtId="0" fontId="0" fillId="4" borderId="29" xfId="0" applyFill="1" applyBorder="1"/>
    <xf numFmtId="0" fontId="0" fillId="4" borderId="54" xfId="0" applyFill="1" applyBorder="1" applyAlignment="1">
      <alignment vertical="center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4" fontId="21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30" fillId="0" borderId="9" xfId="0" applyFont="1" applyBorder="1" applyAlignment="1">
      <alignment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center" wrapText="1"/>
    </xf>
    <xf numFmtId="0" fontId="0" fillId="4" borderId="10" xfId="0" applyFill="1" applyBorder="1"/>
    <xf numFmtId="4" fontId="25" fillId="0" borderId="9" xfId="0" applyNumberFormat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3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4" borderId="46" xfId="0" applyNumberFormat="1" applyFont="1" applyFill="1" applyBorder="1" applyAlignment="1">
      <alignment horizontal="center" vertical="center" wrapText="1"/>
    </xf>
    <xf numFmtId="4" fontId="29" fillId="4" borderId="49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1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6" fillId="0" borderId="49" xfId="0" applyNumberFormat="1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 wrapText="1"/>
    </xf>
    <xf numFmtId="4" fontId="26" fillId="4" borderId="9" xfId="0" applyNumberFormat="1" applyFont="1" applyFill="1" applyBorder="1" applyAlignment="1">
      <alignment horizontal="center" vertical="center"/>
    </xf>
    <xf numFmtId="4" fontId="26" fillId="4" borderId="14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"/>
  <sheetViews>
    <sheetView workbookViewId="0">
      <selection activeCell="F53" sqref="F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76" t="s">
        <v>131</v>
      </c>
      <c r="L2" s="376"/>
      <c r="M2" s="376"/>
      <c r="N2" s="376"/>
    </row>
    <row r="3" spans="1:15" ht="15.75">
      <c r="K3" s="376" t="s">
        <v>132</v>
      </c>
      <c r="L3" s="376"/>
      <c r="M3" s="376"/>
      <c r="N3" s="376"/>
    </row>
    <row r="4" spans="1:15" ht="15.75">
      <c r="K4" s="376" t="s">
        <v>133</v>
      </c>
      <c r="L4" s="376"/>
      <c r="M4" s="376"/>
      <c r="N4" s="376"/>
    </row>
    <row r="6" spans="1:15" s="3" customFormat="1" ht="15.75">
      <c r="A6" s="386" t="s">
        <v>24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</row>
    <row r="7" spans="1:15" ht="18.75">
      <c r="A7" s="387" t="s">
        <v>31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</row>
    <row r="8" spans="1:15" ht="19.5" thickBot="1">
      <c r="A8" s="5" t="s">
        <v>0</v>
      </c>
      <c r="B8" s="4"/>
      <c r="C8" s="4"/>
      <c r="E8" s="138">
        <v>723.6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6" customFormat="1" ht="14.25" customHeight="1">
      <c r="A9" s="388" t="s">
        <v>1</v>
      </c>
      <c r="B9" s="390" t="s">
        <v>2</v>
      </c>
      <c r="C9" s="393" t="s">
        <v>3</v>
      </c>
      <c r="D9" s="395" t="s">
        <v>4</v>
      </c>
      <c r="E9" s="393" t="s">
        <v>5</v>
      </c>
      <c r="F9" s="397" t="s">
        <v>6</v>
      </c>
      <c r="G9" s="399" t="s">
        <v>7</v>
      </c>
      <c r="H9" s="399"/>
      <c r="I9" s="399"/>
      <c r="J9" s="400"/>
      <c r="K9" s="397" t="s">
        <v>8</v>
      </c>
      <c r="L9" s="401" t="s">
        <v>7</v>
      </c>
      <c r="M9" s="401"/>
      <c r="N9" s="401"/>
      <c r="O9" s="402"/>
    </row>
    <row r="10" spans="1:15" s="6" customFormat="1" ht="37.5" customHeight="1">
      <c r="A10" s="389"/>
      <c r="B10" s="391"/>
      <c r="C10" s="394"/>
      <c r="D10" s="396"/>
      <c r="E10" s="394"/>
      <c r="F10" s="398"/>
      <c r="G10" s="403" t="s">
        <v>9</v>
      </c>
      <c r="H10" s="403" t="s">
        <v>10</v>
      </c>
      <c r="I10" s="403" t="s">
        <v>11</v>
      </c>
      <c r="J10" s="405" t="s">
        <v>12</v>
      </c>
      <c r="K10" s="398"/>
      <c r="L10" s="404" t="s">
        <v>29</v>
      </c>
      <c r="M10" s="403" t="s">
        <v>13</v>
      </c>
      <c r="N10" s="404" t="s">
        <v>30</v>
      </c>
      <c r="O10" s="405" t="s">
        <v>14</v>
      </c>
    </row>
    <row r="11" spans="1:15" s="6" customFormat="1" ht="44.25" customHeight="1">
      <c r="A11" s="389"/>
      <c r="B11" s="392"/>
      <c r="C11" s="394"/>
      <c r="D11" s="396"/>
      <c r="E11" s="394"/>
      <c r="F11" s="398"/>
      <c r="G11" s="403"/>
      <c r="H11" s="403"/>
      <c r="I11" s="403"/>
      <c r="J11" s="405"/>
      <c r="K11" s="398"/>
      <c r="L11" s="404"/>
      <c r="M11" s="403"/>
      <c r="N11" s="404"/>
      <c r="O11" s="405"/>
    </row>
    <row r="12" spans="1:15" s="16" customFormat="1" ht="14.25" hidden="1" customHeight="1">
      <c r="A12" s="7"/>
      <c r="B12" s="8"/>
      <c r="C12" s="9"/>
      <c r="D12" s="10"/>
      <c r="E12" s="11"/>
      <c r="F12" s="12"/>
      <c r="G12" s="13"/>
      <c r="H12" s="13"/>
      <c r="I12" s="13"/>
      <c r="J12" s="13"/>
      <c r="K12" s="14"/>
      <c r="L12" s="13"/>
      <c r="M12" s="13"/>
      <c r="N12" s="13"/>
      <c r="O12" s="15"/>
    </row>
    <row r="13" spans="1:15" hidden="1">
      <c r="A13" s="17"/>
      <c r="B13" s="18"/>
      <c r="C13" s="19"/>
      <c r="D13" s="20"/>
      <c r="E13" s="21"/>
      <c r="F13" s="22"/>
      <c r="G13" s="23"/>
      <c r="H13" s="23"/>
      <c r="I13" s="23"/>
      <c r="J13" s="24"/>
      <c r="K13" s="25"/>
      <c r="L13" s="26"/>
      <c r="M13" s="26"/>
      <c r="N13" s="26"/>
      <c r="O13" s="27"/>
    </row>
    <row r="14" spans="1:15" hidden="1">
      <c r="A14" s="17"/>
      <c r="B14" s="28"/>
      <c r="C14" s="19"/>
      <c r="D14" s="20"/>
      <c r="E14" s="21"/>
      <c r="F14" s="22"/>
      <c r="G14" s="23"/>
      <c r="H14" s="23"/>
      <c r="I14" s="23"/>
      <c r="J14" s="24"/>
      <c r="K14" s="25"/>
      <c r="L14" s="23"/>
      <c r="M14" s="23"/>
      <c r="N14" s="23"/>
      <c r="O14" s="24"/>
    </row>
    <row r="15" spans="1:15" ht="13.5" hidden="1" thickBot="1">
      <c r="A15" s="29"/>
      <c r="B15" s="30"/>
      <c r="C15" s="31"/>
      <c r="D15" s="32"/>
      <c r="E15" s="33"/>
      <c r="F15" s="34"/>
      <c r="G15" s="35"/>
      <c r="H15" s="35"/>
      <c r="I15" s="35"/>
      <c r="J15" s="36"/>
      <c r="K15" s="37"/>
      <c r="L15" s="35"/>
      <c r="M15" s="35"/>
      <c r="N15" s="35"/>
      <c r="O15" s="36"/>
    </row>
    <row r="16" spans="1:15" s="49" customFormat="1" ht="13.5" hidden="1" thickBot="1">
      <c r="A16" s="38"/>
      <c r="B16" s="39"/>
      <c r="C16" s="40"/>
      <c r="D16" s="41"/>
      <c r="E16" s="42"/>
      <c r="F16" s="43"/>
      <c r="G16" s="44"/>
      <c r="H16" s="44"/>
      <c r="I16" s="44"/>
      <c r="J16" s="45"/>
      <c r="K16" s="46"/>
      <c r="L16" s="47"/>
      <c r="M16" s="47"/>
      <c r="N16" s="47"/>
      <c r="O16" s="48"/>
    </row>
    <row r="17" spans="1:15" hidden="1">
      <c r="A17" s="50"/>
      <c r="B17" s="51"/>
      <c r="C17" s="52"/>
      <c r="D17" s="53"/>
      <c r="E17" s="52"/>
      <c r="F17" s="52"/>
      <c r="G17" s="53"/>
      <c r="H17" s="53"/>
      <c r="I17" s="53"/>
      <c r="J17" s="53"/>
      <c r="K17" s="54"/>
      <c r="L17" s="55"/>
      <c r="M17" s="55"/>
      <c r="N17" s="55"/>
      <c r="O17" s="56"/>
    </row>
    <row r="18" spans="1:15" s="16" customFormat="1" ht="12.75" hidden="1" customHeight="1">
      <c r="A18" s="57"/>
      <c r="B18" s="58"/>
      <c r="C18" s="59"/>
      <c r="D18" s="60"/>
      <c r="E18" s="59"/>
      <c r="F18" s="61"/>
      <c r="G18" s="62"/>
      <c r="H18" s="62"/>
      <c r="I18" s="62"/>
      <c r="J18" s="63"/>
      <c r="K18" s="61"/>
      <c r="L18" s="62"/>
      <c r="M18" s="62"/>
      <c r="N18" s="62"/>
      <c r="O18" s="63"/>
    </row>
    <row r="19" spans="1:15" hidden="1">
      <c r="A19" s="17"/>
      <c r="B19" s="18"/>
      <c r="C19" s="64"/>
      <c r="D19" s="20"/>
      <c r="E19" s="64"/>
      <c r="F19" s="22"/>
      <c r="G19" s="23"/>
      <c r="H19" s="23"/>
      <c r="I19" s="23"/>
      <c r="J19" s="24"/>
      <c r="K19" s="25"/>
      <c r="L19" s="26"/>
      <c r="M19" s="26"/>
      <c r="N19" s="26"/>
      <c r="O19" s="27"/>
    </row>
    <row r="20" spans="1:15" hidden="1">
      <c r="A20" s="17"/>
      <c r="B20" s="28"/>
      <c r="C20" s="64"/>
      <c r="D20" s="20"/>
      <c r="E20" s="64"/>
      <c r="F20" s="22"/>
      <c r="G20" s="23"/>
      <c r="H20" s="23"/>
      <c r="I20" s="23"/>
      <c r="J20" s="24"/>
      <c r="K20" s="25"/>
      <c r="L20" s="23"/>
      <c r="M20" s="23"/>
      <c r="N20" s="23"/>
      <c r="O20" s="24"/>
    </row>
    <row r="21" spans="1:15" ht="13.5" hidden="1" thickBot="1">
      <c r="A21" s="29"/>
      <c r="B21" s="30"/>
      <c r="C21" s="65"/>
      <c r="D21" s="32"/>
      <c r="E21" s="65"/>
      <c r="F21" s="66"/>
      <c r="G21" s="67"/>
      <c r="H21" s="67"/>
      <c r="I21" s="67"/>
      <c r="J21" s="68"/>
      <c r="K21" s="69"/>
      <c r="L21" s="67"/>
      <c r="M21" s="67"/>
      <c r="N21" s="67"/>
      <c r="O21" s="68"/>
    </row>
    <row r="22" spans="1:15" ht="13.5" hidden="1" thickBot="1">
      <c r="A22" s="70"/>
      <c r="B22" s="71"/>
      <c r="C22" s="40"/>
      <c r="D22" s="41"/>
      <c r="E22" s="40"/>
      <c r="F22" s="72"/>
      <c r="G22" s="41"/>
      <c r="H22" s="41"/>
      <c r="I22" s="41"/>
      <c r="J22" s="73"/>
      <c r="K22" s="69"/>
      <c r="L22" s="74"/>
      <c r="M22" s="74"/>
      <c r="N22" s="74"/>
      <c r="O22" s="75"/>
    </row>
    <row r="23" spans="1:15" hidden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7"/>
      <c r="M23" s="77"/>
      <c r="N23" s="77"/>
      <c r="O23" s="79"/>
    </row>
    <row r="24" spans="1:15" hidden="1">
      <c r="A24" s="7"/>
      <c r="B24" s="8"/>
      <c r="C24" s="9"/>
      <c r="D24" s="10"/>
      <c r="E24" s="9"/>
      <c r="F24" s="12"/>
      <c r="G24" s="13"/>
      <c r="H24" s="13"/>
      <c r="I24" s="13"/>
      <c r="J24" s="13"/>
      <c r="K24" s="12"/>
      <c r="L24" s="13"/>
      <c r="M24" s="13"/>
      <c r="N24" s="13"/>
      <c r="O24" s="15"/>
    </row>
    <row r="25" spans="1:15" hidden="1">
      <c r="A25" s="17"/>
      <c r="B25" s="18"/>
      <c r="C25" s="64"/>
      <c r="D25" s="20"/>
      <c r="E25" s="64"/>
      <c r="F25" s="22"/>
      <c r="G25" s="23"/>
      <c r="H25" s="23"/>
      <c r="I25" s="23"/>
      <c r="J25" s="24"/>
      <c r="K25" s="25"/>
      <c r="L25" s="26"/>
      <c r="M25" s="26"/>
      <c r="N25" s="26"/>
      <c r="O25" s="27"/>
    </row>
    <row r="26" spans="1:15" ht="26.25" hidden="1" customHeight="1">
      <c r="A26" s="17"/>
      <c r="B26" s="28"/>
      <c r="C26" s="64"/>
      <c r="D26" s="20"/>
      <c r="E26" s="64"/>
      <c r="F26" s="22"/>
      <c r="G26" s="23"/>
      <c r="H26" s="23"/>
      <c r="I26" s="23"/>
      <c r="J26" s="24"/>
      <c r="K26" s="25"/>
      <c r="L26" s="23"/>
      <c r="M26" s="23"/>
      <c r="N26" s="23"/>
      <c r="O26" s="24"/>
    </row>
    <row r="27" spans="1:15" ht="13.5" hidden="1" thickBot="1">
      <c r="A27" s="29"/>
      <c r="B27" s="30"/>
      <c r="C27" s="65"/>
      <c r="D27" s="32"/>
      <c r="E27" s="65"/>
      <c r="F27" s="66"/>
      <c r="G27" s="67"/>
      <c r="H27" s="67"/>
      <c r="I27" s="67"/>
      <c r="J27" s="68"/>
      <c r="K27" s="69"/>
      <c r="L27" s="67"/>
      <c r="M27" s="67"/>
      <c r="N27" s="67"/>
      <c r="O27" s="68"/>
    </row>
    <row r="28" spans="1:15" ht="13.5" hidden="1" thickBot="1">
      <c r="A28" s="70"/>
      <c r="B28" s="71"/>
      <c r="C28" s="40"/>
      <c r="D28" s="41"/>
      <c r="E28" s="40"/>
      <c r="F28" s="72"/>
      <c r="G28" s="41"/>
      <c r="H28" s="41"/>
      <c r="I28" s="41"/>
      <c r="J28" s="73"/>
      <c r="K28" s="66"/>
      <c r="L28" s="74"/>
      <c r="M28" s="74"/>
      <c r="N28" s="74"/>
      <c r="O28" s="75"/>
    </row>
    <row r="29" spans="1:15" ht="13.5" thickBot="1">
      <c r="A29" s="76"/>
      <c r="B29" s="77"/>
      <c r="C29" s="77"/>
      <c r="D29" s="80"/>
      <c r="E29" s="77"/>
      <c r="F29" s="77"/>
      <c r="G29" s="77"/>
      <c r="H29" s="77"/>
      <c r="I29" s="77"/>
      <c r="J29" s="77"/>
      <c r="K29" s="78"/>
      <c r="L29" s="77"/>
      <c r="M29" s="77"/>
      <c r="N29" s="77"/>
      <c r="O29" s="79"/>
    </row>
    <row r="30" spans="1:15" s="119" customFormat="1" ht="18" customHeight="1" thickBot="1">
      <c r="A30" s="112" t="s">
        <v>15</v>
      </c>
      <c r="B30" s="113"/>
      <c r="C30" s="114">
        <f>D30+E30</f>
        <v>25.58</v>
      </c>
      <c r="D30" s="115">
        <v>0</v>
      </c>
      <c r="E30" s="114">
        <f>F30+K30</f>
        <v>25.58</v>
      </c>
      <c r="F30" s="114">
        <f>G30+H30+I30+J30</f>
        <v>15.54</v>
      </c>
      <c r="G30" s="116">
        <v>10.85</v>
      </c>
      <c r="H30" s="117">
        <v>2.39</v>
      </c>
      <c r="I30" s="117">
        <v>0.9</v>
      </c>
      <c r="J30" s="117">
        <v>1.4</v>
      </c>
      <c r="K30" s="114">
        <f>L30+M30+N30+O30</f>
        <v>10.039999999999999</v>
      </c>
      <c r="L30" s="116">
        <v>1.05</v>
      </c>
      <c r="M30" s="117">
        <v>6.05</v>
      </c>
      <c r="N30" s="117">
        <v>0.28000000000000003</v>
      </c>
      <c r="O30" s="118">
        <v>2.66</v>
      </c>
    </row>
    <row r="31" spans="1:15" ht="24.75" customHeight="1" thickBot="1">
      <c r="A31" s="17" t="s">
        <v>26</v>
      </c>
      <c r="B31" s="18">
        <v>1</v>
      </c>
      <c r="C31" s="81">
        <f>C30*E8*10</f>
        <v>185096.9</v>
      </c>
      <c r="D31" s="20">
        <f>D30*E8*11</f>
        <v>0</v>
      </c>
      <c r="E31" s="64">
        <f>F31+K31</f>
        <v>185097</v>
      </c>
      <c r="F31" s="64">
        <f>G31+H31+I31+J31</f>
        <v>112447</v>
      </c>
      <c r="G31" s="82">
        <f>G30/C30*C31</f>
        <v>78511</v>
      </c>
      <c r="H31" s="23">
        <f>H30/C30*C31</f>
        <v>17294</v>
      </c>
      <c r="I31" s="23">
        <f>I30/C30*C31</f>
        <v>6512</v>
      </c>
      <c r="J31" s="24">
        <f>J30/C30*C31</f>
        <v>10130</v>
      </c>
      <c r="K31" s="135">
        <f>L31+M31+N31+O31</f>
        <v>72650</v>
      </c>
      <c r="L31" s="83">
        <f>L30/C30*C31</f>
        <v>7598</v>
      </c>
      <c r="M31" s="26">
        <f>M30/C30*C31</f>
        <v>43778</v>
      </c>
      <c r="N31" s="26">
        <f>N30/C30*C31</f>
        <v>2026</v>
      </c>
      <c r="O31" s="27">
        <f>O30/C30*C31</f>
        <v>19248</v>
      </c>
    </row>
    <row r="32" spans="1:15" ht="26.25" customHeight="1" thickBot="1">
      <c r="A32" s="127" t="s">
        <v>27</v>
      </c>
      <c r="B32" s="128">
        <f>(C32/C31)%*100</f>
        <v>0.4612</v>
      </c>
      <c r="C32" s="129">
        <v>85369.1</v>
      </c>
      <c r="D32" s="130">
        <f>D30/C30*C32</f>
        <v>0</v>
      </c>
      <c r="E32" s="131">
        <f>F32+K32</f>
        <v>85368</v>
      </c>
      <c r="F32" s="131">
        <f>G32+H32+I32+J32</f>
        <v>51862</v>
      </c>
      <c r="G32" s="132">
        <f>G30/C30*C32</f>
        <v>36210</v>
      </c>
      <c r="H32" s="133">
        <f>H30/C30*C32</f>
        <v>7976</v>
      </c>
      <c r="I32" s="133">
        <f>I30/C30*C32</f>
        <v>3004</v>
      </c>
      <c r="J32" s="134">
        <f>J30/C30*C32</f>
        <v>4672</v>
      </c>
      <c r="K32" s="136">
        <f t="shared" ref="K32:K34" si="0">L32+M32+N32+O32</f>
        <v>33506</v>
      </c>
      <c r="L32" s="132">
        <f>L30/C30*C32</f>
        <v>3504</v>
      </c>
      <c r="M32" s="133">
        <f>M30/C30*C32</f>
        <v>20191</v>
      </c>
      <c r="N32" s="133">
        <f>N30/C30*C32</f>
        <v>934</v>
      </c>
      <c r="O32" s="134">
        <f>O30/C30*C32</f>
        <v>8877</v>
      </c>
    </row>
    <row r="33" spans="1:15" ht="34.5" customHeight="1" thickBot="1">
      <c r="A33" s="120" t="s">
        <v>28</v>
      </c>
      <c r="B33" s="121"/>
      <c r="C33" s="122">
        <f>D33+E33</f>
        <v>102530</v>
      </c>
      <c r="D33" s="123">
        <f>D31</f>
        <v>0</v>
      </c>
      <c r="E33" s="122">
        <f>F33+K33</f>
        <v>102530</v>
      </c>
      <c r="F33" s="122">
        <f>G33+H33+I33+J33</f>
        <v>29880</v>
      </c>
      <c r="G33" s="124">
        <f>10593.55+9160.43</f>
        <v>19754</v>
      </c>
      <c r="H33" s="125">
        <f>1847.69+6530.37</f>
        <v>8378</v>
      </c>
      <c r="I33" s="125">
        <v>1118</v>
      </c>
      <c r="J33" s="126">
        <v>630</v>
      </c>
      <c r="K33" s="137">
        <f t="shared" si="0"/>
        <v>72650</v>
      </c>
      <c r="L33" s="124">
        <f t="shared" ref="L33:O33" si="1">L31</f>
        <v>7598</v>
      </c>
      <c r="M33" s="125">
        <f t="shared" si="1"/>
        <v>43778</v>
      </c>
      <c r="N33" s="125">
        <f t="shared" si="1"/>
        <v>2026</v>
      </c>
      <c r="O33" s="126">
        <f t="shared" si="1"/>
        <v>19248</v>
      </c>
    </row>
    <row r="34" spans="1:15" ht="24.75" customHeight="1" thickBot="1">
      <c r="A34" s="70" t="s">
        <v>16</v>
      </c>
      <c r="B34" s="71"/>
      <c r="C34" s="84">
        <f>C33-C32</f>
        <v>17161</v>
      </c>
      <c r="D34" s="41">
        <f>D33-D32</f>
        <v>0</v>
      </c>
      <c r="E34" s="84">
        <f>F34+K34</f>
        <v>17162</v>
      </c>
      <c r="F34" s="84">
        <f>G34+H34+I34+J34</f>
        <v>-21982</v>
      </c>
      <c r="G34" s="85">
        <f>G33-G32</f>
        <v>-16456</v>
      </c>
      <c r="H34" s="41">
        <f>H33-H32</f>
        <v>402</v>
      </c>
      <c r="I34" s="41">
        <f>I33-I32</f>
        <v>-1886</v>
      </c>
      <c r="J34" s="73">
        <f>J33-J32</f>
        <v>-4042</v>
      </c>
      <c r="K34" s="135">
        <f t="shared" si="0"/>
        <v>39144</v>
      </c>
      <c r="L34" s="86">
        <f>L33-L32</f>
        <v>4094</v>
      </c>
      <c r="M34" s="87">
        <f t="shared" ref="M34:O34" si="2">M33-M32</f>
        <v>23587</v>
      </c>
      <c r="N34" s="87">
        <f t="shared" si="2"/>
        <v>1092</v>
      </c>
      <c r="O34" s="110">
        <f t="shared" si="2"/>
        <v>10371</v>
      </c>
    </row>
    <row r="35" spans="1:15" s="2" customFormat="1" ht="23.25" customHeight="1" thickBot="1">
      <c r="A35" s="444" t="s">
        <v>136</v>
      </c>
      <c r="B35" s="445"/>
      <c r="C35" s="445"/>
      <c r="D35" s="445"/>
      <c r="E35" s="446">
        <v>89588.99</v>
      </c>
      <c r="F35" s="447"/>
      <c r="G35" s="77"/>
      <c r="H35" s="77"/>
      <c r="I35" s="77"/>
      <c r="J35" s="77"/>
      <c r="K35" s="88"/>
      <c r="L35" s="77"/>
      <c r="M35" s="77"/>
      <c r="N35" s="77"/>
      <c r="O35" s="77"/>
    </row>
    <row r="36" spans="1:15">
      <c r="D36" s="89"/>
    </row>
    <row r="37" spans="1:15" s="2" customFormat="1" hidden="1">
      <c r="A37" s="380" t="s">
        <v>17</v>
      </c>
      <c r="B37" s="383" t="s">
        <v>18</v>
      </c>
      <c r="C37" s="377"/>
      <c r="D37" s="379"/>
      <c r="E37" s="377"/>
      <c r="F37" s="377"/>
      <c r="G37" s="378"/>
      <c r="H37" s="378"/>
      <c r="I37" s="378"/>
      <c r="J37" s="378"/>
      <c r="K37" s="377"/>
      <c r="L37" s="378"/>
      <c r="M37" s="378"/>
      <c r="N37" s="378"/>
      <c r="O37" s="378"/>
    </row>
    <row r="38" spans="1:15" s="2" customFormat="1" ht="12.75" hidden="1" customHeight="1">
      <c r="A38" s="381"/>
      <c r="B38" s="384"/>
      <c r="C38" s="377"/>
      <c r="D38" s="379"/>
      <c r="E38" s="377"/>
      <c r="F38" s="377"/>
      <c r="G38" s="379"/>
      <c r="H38" s="379"/>
      <c r="I38" s="379"/>
      <c r="J38" s="379"/>
      <c r="K38" s="377"/>
      <c r="L38" s="379"/>
      <c r="M38" s="379"/>
      <c r="N38" s="379"/>
      <c r="O38" s="379"/>
    </row>
    <row r="39" spans="1:15" s="90" customFormat="1" ht="60" hidden="1" customHeight="1">
      <c r="A39" s="382"/>
      <c r="B39" s="385"/>
      <c r="C39" s="377"/>
      <c r="D39" s="379"/>
      <c r="E39" s="377"/>
      <c r="F39" s="377"/>
      <c r="G39" s="379"/>
      <c r="H39" s="379"/>
      <c r="I39" s="379"/>
      <c r="J39" s="379"/>
      <c r="K39" s="377"/>
      <c r="L39" s="379"/>
      <c r="M39" s="379"/>
      <c r="N39" s="379"/>
      <c r="O39" s="379"/>
    </row>
    <row r="40" spans="1:15" hidden="1">
      <c r="A40" s="91" t="s">
        <v>15</v>
      </c>
      <c r="B40" s="92">
        <f>2.2</f>
        <v>2.2000000000000002</v>
      </c>
      <c r="C40" s="93"/>
      <c r="D40" s="94"/>
      <c r="E40" s="95"/>
      <c r="F40" s="96"/>
      <c r="G40" s="96"/>
      <c r="H40" s="96"/>
      <c r="I40" s="96"/>
      <c r="J40" s="96"/>
      <c r="K40" s="95"/>
      <c r="L40" s="96"/>
      <c r="M40" s="96"/>
      <c r="N40" s="96"/>
      <c r="O40" s="96"/>
    </row>
    <row r="41" spans="1:15" s="90" customFormat="1" ht="31.5" hidden="1">
      <c r="A41" s="97" t="s">
        <v>19</v>
      </c>
      <c r="B41" s="98">
        <f>'[1]8 марта,8,10,12'!$G$272</f>
        <v>47995</v>
      </c>
      <c r="C41" s="99"/>
      <c r="D41" s="100"/>
      <c r="E41" s="52"/>
      <c r="F41" s="52"/>
      <c r="G41" s="100"/>
      <c r="H41" s="100"/>
      <c r="I41" s="100"/>
      <c r="J41" s="100"/>
      <c r="K41" s="101"/>
      <c r="L41" s="100"/>
      <c r="M41" s="100"/>
      <c r="N41" s="100"/>
      <c r="O41" s="100"/>
    </row>
    <row r="42" spans="1:15" s="2" customFormat="1" ht="31.5" hidden="1">
      <c r="A42" s="102" t="s">
        <v>20</v>
      </c>
      <c r="B42" s="103">
        <f>'[1]8 марта,8,10,12'!$K$272</f>
        <v>33417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4" t="s">
        <v>21</v>
      </c>
      <c r="B43" s="105">
        <f>B41</f>
        <v>47995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21.75" hidden="1" thickBot="1">
      <c r="A44" s="106" t="s">
        <v>16</v>
      </c>
      <c r="B44" s="107">
        <f>B43-B42</f>
        <v>14578</v>
      </c>
      <c r="C44" s="108"/>
      <c r="D44" s="53"/>
      <c r="E44" s="52"/>
      <c r="F44" s="52"/>
      <c r="G44" s="53"/>
      <c r="H44" s="53"/>
      <c r="I44" s="53"/>
      <c r="J44" s="53"/>
      <c r="K44" s="101"/>
      <c r="L44" s="55"/>
      <c r="M44" s="55"/>
      <c r="N44" s="55"/>
      <c r="O44" s="55"/>
    </row>
    <row r="45" spans="1:15" s="2" customFormat="1" ht="18.75" hidden="1" customHeight="1">
      <c r="A45" s="109"/>
      <c r="B45" s="53"/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7" spans="1:15">
      <c r="B47" s="1" t="s">
        <v>22</v>
      </c>
      <c r="H47" s="1" t="s">
        <v>25</v>
      </c>
    </row>
    <row r="49" spans="2:12">
      <c r="B49" s="1" t="s">
        <v>23</v>
      </c>
      <c r="H49" s="1" t="s">
        <v>36</v>
      </c>
      <c r="L49" s="111"/>
    </row>
    <row r="51" spans="2:12">
      <c r="B51" s="1" t="s">
        <v>134</v>
      </c>
      <c r="H51" s="1" t="s">
        <v>135</v>
      </c>
    </row>
  </sheetData>
  <mergeCells count="38">
    <mergeCell ref="A35:D35"/>
    <mergeCell ref="E35:F35"/>
    <mergeCell ref="I10:I11"/>
    <mergeCell ref="J10:J11"/>
    <mergeCell ref="L10:L11"/>
    <mergeCell ref="G38:G39"/>
    <mergeCell ref="H38:H39"/>
    <mergeCell ref="I38:I39"/>
    <mergeCell ref="J38:J39"/>
    <mergeCell ref="A6:O6"/>
    <mergeCell ref="A7:O7"/>
    <mergeCell ref="A9:A11"/>
    <mergeCell ref="B9:B11"/>
    <mergeCell ref="C9:C11"/>
    <mergeCell ref="D9:D11"/>
    <mergeCell ref="E9:E11"/>
    <mergeCell ref="F9:F11"/>
    <mergeCell ref="G9:J9"/>
    <mergeCell ref="K9:K11"/>
    <mergeCell ref="L9:O9"/>
    <mergeCell ref="G10:G11"/>
    <mergeCell ref="M10:M11"/>
    <mergeCell ref="N10:N11"/>
    <mergeCell ref="O10:O11"/>
    <mergeCell ref="H10:H11"/>
    <mergeCell ref="A37:A39"/>
    <mergeCell ref="B37:B39"/>
    <mergeCell ref="C37:C39"/>
    <mergeCell ref="D37:D39"/>
    <mergeCell ref="E37:E39"/>
    <mergeCell ref="F37:F39"/>
    <mergeCell ref="G37:J37"/>
    <mergeCell ref="K37:K39"/>
    <mergeCell ref="L37:O37"/>
    <mergeCell ref="O38:O39"/>
    <mergeCell ref="L38:L39"/>
    <mergeCell ref="M38:M39"/>
    <mergeCell ref="N38:N39"/>
  </mergeCells>
  <phoneticPr fontId="2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G52" sqref="G52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76" t="s">
        <v>131</v>
      </c>
      <c r="L2" s="376"/>
      <c r="M2" s="376"/>
      <c r="N2" s="376"/>
    </row>
    <row r="3" spans="1:15" ht="15.75">
      <c r="K3" s="376" t="s">
        <v>132</v>
      </c>
      <c r="L3" s="376"/>
      <c r="M3" s="376"/>
      <c r="N3" s="376"/>
    </row>
    <row r="4" spans="1:15" ht="15.75">
      <c r="K4" s="376" t="s">
        <v>133</v>
      </c>
      <c r="L4" s="376"/>
      <c r="M4" s="376"/>
      <c r="N4" s="376"/>
    </row>
    <row r="7" spans="1:15" s="3" customFormat="1" ht="15.75">
      <c r="A7" s="386" t="s">
        <v>24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15" ht="18.75">
      <c r="A8" s="387" t="s">
        <v>32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</row>
    <row r="9" spans="1:15" ht="19.5" thickBot="1">
      <c r="A9" s="5" t="s">
        <v>0</v>
      </c>
      <c r="B9" s="139"/>
      <c r="C9" s="139"/>
      <c r="E9" s="138">
        <v>758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5" s="6" customFormat="1" ht="14.25" customHeight="1">
      <c r="A10" s="388" t="s">
        <v>1</v>
      </c>
      <c r="B10" s="390" t="s">
        <v>2</v>
      </c>
      <c r="C10" s="393" t="s">
        <v>3</v>
      </c>
      <c r="D10" s="395" t="s">
        <v>4</v>
      </c>
      <c r="E10" s="393" t="s">
        <v>5</v>
      </c>
      <c r="F10" s="397" t="s">
        <v>6</v>
      </c>
      <c r="G10" s="399" t="s">
        <v>7</v>
      </c>
      <c r="H10" s="399"/>
      <c r="I10" s="399"/>
      <c r="J10" s="400"/>
      <c r="K10" s="397" t="s">
        <v>8</v>
      </c>
      <c r="L10" s="401" t="s">
        <v>7</v>
      </c>
      <c r="M10" s="401"/>
      <c r="N10" s="401"/>
      <c r="O10" s="402"/>
    </row>
    <row r="11" spans="1:15" s="6" customFormat="1" ht="37.5" customHeight="1">
      <c r="A11" s="389"/>
      <c r="B11" s="391"/>
      <c r="C11" s="394"/>
      <c r="D11" s="396"/>
      <c r="E11" s="394"/>
      <c r="F11" s="398"/>
      <c r="G11" s="403" t="s">
        <v>9</v>
      </c>
      <c r="H11" s="403" t="s">
        <v>10</v>
      </c>
      <c r="I11" s="403" t="s">
        <v>11</v>
      </c>
      <c r="J11" s="405" t="s">
        <v>12</v>
      </c>
      <c r="K11" s="398"/>
      <c r="L11" s="404" t="s">
        <v>29</v>
      </c>
      <c r="M11" s="403" t="s">
        <v>13</v>
      </c>
      <c r="N11" s="404" t="s">
        <v>30</v>
      </c>
      <c r="O11" s="405" t="s">
        <v>14</v>
      </c>
    </row>
    <row r="12" spans="1:15" s="6" customFormat="1" ht="44.25" customHeight="1">
      <c r="A12" s="389"/>
      <c r="B12" s="392"/>
      <c r="C12" s="394"/>
      <c r="D12" s="396"/>
      <c r="E12" s="394"/>
      <c r="F12" s="398"/>
      <c r="G12" s="403"/>
      <c r="H12" s="403"/>
      <c r="I12" s="403"/>
      <c r="J12" s="405"/>
      <c r="K12" s="398"/>
      <c r="L12" s="404"/>
      <c r="M12" s="403"/>
      <c r="N12" s="404"/>
      <c r="O12" s="405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25.58</v>
      </c>
      <c r="D31" s="115">
        <v>0</v>
      </c>
      <c r="E31" s="114">
        <f>F31+K31</f>
        <v>25.58</v>
      </c>
      <c r="F31" s="114">
        <f>G31+H31+I31+J31</f>
        <v>15.54</v>
      </c>
      <c r="G31" s="116">
        <v>10.85</v>
      </c>
      <c r="H31" s="117">
        <v>2.39</v>
      </c>
      <c r="I31" s="117">
        <v>0.9</v>
      </c>
      <c r="J31" s="117">
        <v>1.4</v>
      </c>
      <c r="K31" s="114">
        <f>L31+M31+N31+O31</f>
        <v>10.039999999999999</v>
      </c>
      <c r="L31" s="116">
        <v>1.05</v>
      </c>
      <c r="M31" s="117">
        <v>6.05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232675.7</v>
      </c>
      <c r="D32" s="20">
        <f>D31*E9*12</f>
        <v>0</v>
      </c>
      <c r="E32" s="64">
        <f>F32+K32</f>
        <v>232675</v>
      </c>
      <c r="F32" s="64">
        <f>G32+H32+I32+J32</f>
        <v>141351</v>
      </c>
      <c r="G32" s="82">
        <f>G31/C31*C32</f>
        <v>98692</v>
      </c>
      <c r="H32" s="23">
        <f>H31/C31*C32</f>
        <v>21739</v>
      </c>
      <c r="I32" s="23">
        <f>I31/C31*C32</f>
        <v>8186</v>
      </c>
      <c r="J32" s="24">
        <f>J31/C31*C32</f>
        <v>12734</v>
      </c>
      <c r="K32" s="135">
        <f>L32+M32+N32+O32</f>
        <v>91324</v>
      </c>
      <c r="L32" s="83">
        <f>L31/C31*C32</f>
        <v>9551</v>
      </c>
      <c r="M32" s="26">
        <f>M31/C31*C32</f>
        <v>55031</v>
      </c>
      <c r="N32" s="26">
        <f>N31/C31*C32</f>
        <v>2547</v>
      </c>
      <c r="O32" s="27">
        <f>O31/C31*C32</f>
        <v>24195</v>
      </c>
    </row>
    <row r="33" spans="1:15" ht="26.25" customHeight="1" thickBot="1">
      <c r="A33" s="127" t="s">
        <v>27</v>
      </c>
      <c r="B33" s="128">
        <f>(C33/C32)%*100</f>
        <v>0.50080000000000002</v>
      </c>
      <c r="C33" s="129">
        <v>116519.6</v>
      </c>
      <c r="D33" s="130">
        <f>D31/C31*C33</f>
        <v>0</v>
      </c>
      <c r="E33" s="131">
        <f>F33+K33</f>
        <v>116520</v>
      </c>
      <c r="F33" s="131">
        <f>G33+H33+I33+J33</f>
        <v>70787</v>
      </c>
      <c r="G33" s="132">
        <f>G31/C31*C33</f>
        <v>49423</v>
      </c>
      <c r="H33" s="133">
        <f>H31/C31*C33</f>
        <v>10887</v>
      </c>
      <c r="I33" s="133">
        <f>I31/C31*C33</f>
        <v>4100</v>
      </c>
      <c r="J33" s="134">
        <f>J31/C31*C33</f>
        <v>6377</v>
      </c>
      <c r="K33" s="136">
        <f t="shared" ref="K33:K35" si="0">L33+M33+N33+O33</f>
        <v>45733</v>
      </c>
      <c r="L33" s="132">
        <f>L31/C31*C33</f>
        <v>4783</v>
      </c>
      <c r="M33" s="133">
        <f>M31/C31*C33</f>
        <v>27558</v>
      </c>
      <c r="N33" s="133">
        <f>N31/C31*C33</f>
        <v>1275</v>
      </c>
      <c r="O33" s="134">
        <f>O31/C31*C33</f>
        <v>12117</v>
      </c>
    </row>
    <row r="34" spans="1:15" ht="34.5" customHeight="1" thickBot="1">
      <c r="A34" s="120" t="s">
        <v>28</v>
      </c>
      <c r="B34" s="121"/>
      <c r="C34" s="122">
        <f>D34+E34</f>
        <v>144402</v>
      </c>
      <c r="D34" s="123">
        <f>D32</f>
        <v>0</v>
      </c>
      <c r="E34" s="122">
        <f>F34+K34</f>
        <v>144402</v>
      </c>
      <c r="F34" s="122">
        <f>G34+H34+I34+J34</f>
        <v>53078</v>
      </c>
      <c r="G34" s="124">
        <f>37845.88+12394.89</f>
        <v>50241</v>
      </c>
      <c r="H34" s="125">
        <v>225</v>
      </c>
      <c r="I34" s="125">
        <f>275+2337.13</f>
        <v>2612</v>
      </c>
      <c r="J34" s="126"/>
      <c r="K34" s="137">
        <f t="shared" si="0"/>
        <v>91324</v>
      </c>
      <c r="L34" s="124">
        <f t="shared" ref="L34:O34" si="1">L32</f>
        <v>9551</v>
      </c>
      <c r="M34" s="125">
        <f t="shared" si="1"/>
        <v>55031</v>
      </c>
      <c r="N34" s="125">
        <f t="shared" si="1"/>
        <v>2547</v>
      </c>
      <c r="O34" s="126">
        <f t="shared" si="1"/>
        <v>24195</v>
      </c>
    </row>
    <row r="35" spans="1:15" ht="24.75" customHeight="1" thickBot="1">
      <c r="A35" s="70" t="s">
        <v>16</v>
      </c>
      <c r="B35" s="71"/>
      <c r="C35" s="84">
        <f>C34-C33</f>
        <v>27882</v>
      </c>
      <c r="D35" s="41">
        <f>D34-D33</f>
        <v>0</v>
      </c>
      <c r="E35" s="84">
        <f>F35+K35</f>
        <v>27882</v>
      </c>
      <c r="F35" s="84">
        <f>G35+H35+I35+J35</f>
        <v>-17709</v>
      </c>
      <c r="G35" s="85">
        <f>G34-G33</f>
        <v>818</v>
      </c>
      <c r="H35" s="41">
        <f>H34-H33</f>
        <v>-10662</v>
      </c>
      <c r="I35" s="41">
        <f>I34-I33</f>
        <v>-1488</v>
      </c>
      <c r="J35" s="73">
        <f>J34-J33</f>
        <v>-6377</v>
      </c>
      <c r="K35" s="135">
        <f t="shared" si="0"/>
        <v>45591</v>
      </c>
      <c r="L35" s="86">
        <f>L34-L33</f>
        <v>4768</v>
      </c>
      <c r="M35" s="87">
        <f t="shared" ref="M35:O35" si="2">M34-M33</f>
        <v>27473</v>
      </c>
      <c r="N35" s="87">
        <f t="shared" si="2"/>
        <v>1272</v>
      </c>
      <c r="O35" s="110">
        <f t="shared" si="2"/>
        <v>12078</v>
      </c>
    </row>
    <row r="36" spans="1:15" s="2" customFormat="1" ht="24" customHeight="1" thickBot="1">
      <c r="A36" s="444" t="s">
        <v>136</v>
      </c>
      <c r="B36" s="445"/>
      <c r="C36" s="445"/>
      <c r="D36" s="445"/>
      <c r="E36" s="446">
        <v>113020.31</v>
      </c>
      <c r="F36" s="447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0" t="s">
        <v>17</v>
      </c>
      <c r="B38" s="383" t="s">
        <v>18</v>
      </c>
      <c r="C38" s="377"/>
      <c r="D38" s="379"/>
      <c r="E38" s="377"/>
      <c r="F38" s="377"/>
      <c r="G38" s="378"/>
      <c r="H38" s="378"/>
      <c r="I38" s="378"/>
      <c r="J38" s="378"/>
      <c r="K38" s="377"/>
      <c r="L38" s="378"/>
      <c r="M38" s="378"/>
      <c r="N38" s="378"/>
      <c r="O38" s="378"/>
    </row>
    <row r="39" spans="1:15" s="2" customFormat="1" ht="12.75" hidden="1" customHeight="1">
      <c r="A39" s="381"/>
      <c r="B39" s="384"/>
      <c r="C39" s="377"/>
      <c r="D39" s="379"/>
      <c r="E39" s="377"/>
      <c r="F39" s="377"/>
      <c r="G39" s="379"/>
      <c r="H39" s="379"/>
      <c r="I39" s="379"/>
      <c r="J39" s="379"/>
      <c r="K39" s="377"/>
      <c r="L39" s="379"/>
      <c r="M39" s="379"/>
      <c r="N39" s="379"/>
      <c r="O39" s="379"/>
    </row>
    <row r="40" spans="1:15" s="90" customFormat="1" ht="60" hidden="1" customHeight="1">
      <c r="A40" s="382"/>
      <c r="B40" s="385"/>
      <c r="C40" s="377"/>
      <c r="D40" s="379"/>
      <c r="E40" s="377"/>
      <c r="F40" s="377"/>
      <c r="G40" s="379"/>
      <c r="H40" s="379"/>
      <c r="I40" s="379"/>
      <c r="J40" s="379"/>
      <c r="K40" s="377"/>
      <c r="L40" s="379"/>
      <c r="M40" s="379"/>
      <c r="N40" s="379"/>
      <c r="O40" s="379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36</v>
      </c>
      <c r="L50" s="111"/>
    </row>
    <row r="52" spans="2:12">
      <c r="B52" s="1" t="s">
        <v>134</v>
      </c>
      <c r="H52" s="1" t="s">
        <v>135</v>
      </c>
    </row>
  </sheetData>
  <mergeCells count="38">
    <mergeCell ref="A36:D36"/>
    <mergeCell ref="E36:F36"/>
    <mergeCell ref="I39:I40"/>
    <mergeCell ref="J39:J40"/>
    <mergeCell ref="L39:L40"/>
    <mergeCell ref="M39:M40"/>
    <mergeCell ref="N39:N40"/>
    <mergeCell ref="A38:A40"/>
    <mergeCell ref="B38:B40"/>
    <mergeCell ref="C38:C40"/>
    <mergeCell ref="D38:D40"/>
    <mergeCell ref="E38:E40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</mergeCells>
  <pageMargins left="0.70866141732283472" right="0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C34" sqref="C34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76" t="s">
        <v>131</v>
      </c>
      <c r="L2" s="376"/>
      <c r="M2" s="376"/>
      <c r="N2" s="376"/>
    </row>
    <row r="3" spans="1:15" ht="15.75">
      <c r="K3" s="376" t="s">
        <v>132</v>
      </c>
      <c r="L3" s="376"/>
      <c r="M3" s="376"/>
      <c r="N3" s="376"/>
    </row>
    <row r="4" spans="1:15" ht="15.75">
      <c r="K4" s="376" t="s">
        <v>133</v>
      </c>
      <c r="L4" s="376"/>
      <c r="M4" s="376"/>
      <c r="N4" s="376"/>
    </row>
    <row r="7" spans="1:15" s="3" customFormat="1" ht="15.75">
      <c r="A7" s="386" t="s">
        <v>24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15" ht="18.75">
      <c r="A8" s="387" t="s">
        <v>33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</row>
    <row r="9" spans="1:15" ht="19.5" thickBot="1">
      <c r="A9" s="5" t="s">
        <v>0</v>
      </c>
      <c r="B9" s="139"/>
      <c r="C9" s="139"/>
      <c r="E9" s="138">
        <v>757.7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5" s="6" customFormat="1" ht="14.25" customHeight="1">
      <c r="A10" s="388" t="s">
        <v>1</v>
      </c>
      <c r="B10" s="390" t="s">
        <v>2</v>
      </c>
      <c r="C10" s="393" t="s">
        <v>3</v>
      </c>
      <c r="D10" s="395" t="s">
        <v>4</v>
      </c>
      <c r="E10" s="393" t="s">
        <v>5</v>
      </c>
      <c r="F10" s="397" t="s">
        <v>6</v>
      </c>
      <c r="G10" s="399" t="s">
        <v>7</v>
      </c>
      <c r="H10" s="399"/>
      <c r="I10" s="399"/>
      <c r="J10" s="400"/>
      <c r="K10" s="397" t="s">
        <v>8</v>
      </c>
      <c r="L10" s="401" t="s">
        <v>7</v>
      </c>
      <c r="M10" s="401"/>
      <c r="N10" s="401"/>
      <c r="O10" s="402"/>
    </row>
    <row r="11" spans="1:15" s="6" customFormat="1" ht="37.5" customHeight="1">
      <c r="A11" s="389"/>
      <c r="B11" s="391"/>
      <c r="C11" s="394"/>
      <c r="D11" s="396"/>
      <c r="E11" s="394"/>
      <c r="F11" s="398"/>
      <c r="G11" s="403" t="s">
        <v>9</v>
      </c>
      <c r="H11" s="403" t="s">
        <v>10</v>
      </c>
      <c r="I11" s="403" t="s">
        <v>11</v>
      </c>
      <c r="J11" s="405" t="s">
        <v>12</v>
      </c>
      <c r="K11" s="398"/>
      <c r="L11" s="404" t="s">
        <v>29</v>
      </c>
      <c r="M11" s="403" t="s">
        <v>13</v>
      </c>
      <c r="N11" s="404" t="s">
        <v>30</v>
      </c>
      <c r="O11" s="405" t="s">
        <v>14</v>
      </c>
    </row>
    <row r="12" spans="1:15" s="6" customFormat="1" ht="44.25" customHeight="1">
      <c r="A12" s="389"/>
      <c r="B12" s="392"/>
      <c r="C12" s="394"/>
      <c r="D12" s="396"/>
      <c r="E12" s="394"/>
      <c r="F12" s="398"/>
      <c r="G12" s="403"/>
      <c r="H12" s="403"/>
      <c r="I12" s="403"/>
      <c r="J12" s="405"/>
      <c r="K12" s="398"/>
      <c r="L12" s="404"/>
      <c r="M12" s="403"/>
      <c r="N12" s="404"/>
      <c r="O12" s="405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12.87</v>
      </c>
      <c r="D31" s="115">
        <v>0</v>
      </c>
      <c r="E31" s="114">
        <f>F31+K31</f>
        <v>12.87</v>
      </c>
      <c r="F31" s="114">
        <f>G31+H31+I31+J31</f>
        <v>6.45</v>
      </c>
      <c r="G31" s="116">
        <v>4.1100000000000003</v>
      </c>
      <c r="H31" s="117">
        <v>1.0900000000000001</v>
      </c>
      <c r="I31" s="117">
        <v>0.45</v>
      </c>
      <c r="J31" s="117">
        <v>0.8</v>
      </c>
      <c r="K31" s="114">
        <f>L31+M31+N31+O31</f>
        <v>6.42</v>
      </c>
      <c r="L31" s="116">
        <v>0.45</v>
      </c>
      <c r="M31" s="117">
        <v>3.03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117019.2</v>
      </c>
      <c r="D32" s="20">
        <f>D31*E9*11</f>
        <v>0</v>
      </c>
      <c r="E32" s="64">
        <f>F32+K32</f>
        <v>117021</v>
      </c>
      <c r="F32" s="64">
        <f>G32+H32+I32+J32</f>
        <v>58647</v>
      </c>
      <c r="G32" s="82">
        <f>G31/C31*C32</f>
        <v>37370</v>
      </c>
      <c r="H32" s="23">
        <f>H31/C31*C32</f>
        <v>9911</v>
      </c>
      <c r="I32" s="23">
        <f>I31/C31*C32</f>
        <v>4092</v>
      </c>
      <c r="J32" s="24">
        <f>J31/C31*C32</f>
        <v>7274</v>
      </c>
      <c r="K32" s="135">
        <f>L32+M32+N32+O32</f>
        <v>58374</v>
      </c>
      <c r="L32" s="83">
        <f>L31/C31*C32</f>
        <v>4092</v>
      </c>
      <c r="M32" s="26">
        <f>M31/C31*C32</f>
        <v>27550</v>
      </c>
      <c r="N32" s="26">
        <f>N31/C31*C32</f>
        <v>2546</v>
      </c>
      <c r="O32" s="27">
        <f>O31/C31*C32</f>
        <v>24186</v>
      </c>
    </row>
    <row r="33" spans="1:15" ht="26.25" customHeight="1" thickBot="1">
      <c r="A33" s="127" t="s">
        <v>27</v>
      </c>
      <c r="B33" s="128">
        <f>(C33/C32)%*100</f>
        <v>0.54279999999999995</v>
      </c>
      <c r="C33" s="129">
        <v>63522.400000000001</v>
      </c>
      <c r="D33" s="130">
        <f>D31/C31*C33</f>
        <v>0</v>
      </c>
      <c r="E33" s="131">
        <f>F33+K33</f>
        <v>63523</v>
      </c>
      <c r="F33" s="131">
        <f>G33+H33+I33+J33</f>
        <v>31836</v>
      </c>
      <c r="G33" s="132">
        <f>G31/C31*C33</f>
        <v>20286</v>
      </c>
      <c r="H33" s="133">
        <f>H31/C31*C33</f>
        <v>5380</v>
      </c>
      <c r="I33" s="133">
        <f>I31/C31*C33</f>
        <v>2221</v>
      </c>
      <c r="J33" s="134">
        <f>J31/C31*C33</f>
        <v>3949</v>
      </c>
      <c r="K33" s="136">
        <f t="shared" ref="K33:K35" si="0">L33+M33+N33+O33</f>
        <v>31687</v>
      </c>
      <c r="L33" s="132">
        <f>L31/C31*C33</f>
        <v>2221</v>
      </c>
      <c r="M33" s="133">
        <f>M31/C31*C33</f>
        <v>14955</v>
      </c>
      <c r="N33" s="133">
        <f>N31/C31*C33</f>
        <v>1382</v>
      </c>
      <c r="O33" s="134">
        <f>O31/C31*C33</f>
        <v>13129</v>
      </c>
    </row>
    <row r="34" spans="1:15" ht="34.5" customHeight="1" thickBot="1">
      <c r="A34" s="120" t="s">
        <v>28</v>
      </c>
      <c r="B34" s="121"/>
      <c r="C34" s="122">
        <f>D34+E34</f>
        <v>77756</v>
      </c>
      <c r="D34" s="123">
        <f>D32</f>
        <v>0</v>
      </c>
      <c r="E34" s="122">
        <f>F34+K34</f>
        <v>77756</v>
      </c>
      <c r="F34" s="122">
        <f>G34+H34+I34+J34</f>
        <v>19382</v>
      </c>
      <c r="G34" s="124">
        <f>5044.24+11423.29</f>
        <v>16468</v>
      </c>
      <c r="H34" s="125">
        <f>1913.91+470.46</f>
        <v>2384</v>
      </c>
      <c r="I34" s="125">
        <f>318.64+211.16</f>
        <v>530</v>
      </c>
      <c r="J34" s="126"/>
      <c r="K34" s="137">
        <f t="shared" si="0"/>
        <v>58374</v>
      </c>
      <c r="L34" s="124">
        <f t="shared" ref="L34:O34" si="1">L32</f>
        <v>4092</v>
      </c>
      <c r="M34" s="125">
        <f t="shared" si="1"/>
        <v>27550</v>
      </c>
      <c r="N34" s="125">
        <f t="shared" si="1"/>
        <v>2546</v>
      </c>
      <c r="O34" s="126">
        <f t="shared" si="1"/>
        <v>24186</v>
      </c>
    </row>
    <row r="35" spans="1:15" ht="24.75" customHeight="1" thickBot="1">
      <c r="A35" s="70" t="s">
        <v>16</v>
      </c>
      <c r="B35" s="71"/>
      <c r="C35" s="84">
        <f>C34-C33</f>
        <v>14234</v>
      </c>
      <c r="D35" s="41">
        <f>D34-D33</f>
        <v>0</v>
      </c>
      <c r="E35" s="84">
        <f>F35+K35</f>
        <v>14233</v>
      </c>
      <c r="F35" s="84">
        <f>G35+H35+I35+J35</f>
        <v>-12454</v>
      </c>
      <c r="G35" s="85">
        <f>G34-G33</f>
        <v>-3818</v>
      </c>
      <c r="H35" s="41">
        <f>H34-H33</f>
        <v>-2996</v>
      </c>
      <c r="I35" s="41">
        <f>I34-I33</f>
        <v>-1691</v>
      </c>
      <c r="J35" s="73">
        <f>J34-J33</f>
        <v>-3949</v>
      </c>
      <c r="K35" s="135">
        <f t="shared" si="0"/>
        <v>26687</v>
      </c>
      <c r="L35" s="86">
        <f>L34-L33</f>
        <v>1871</v>
      </c>
      <c r="M35" s="87">
        <f t="shared" ref="M35:O35" si="2">M34-M33</f>
        <v>12595</v>
      </c>
      <c r="N35" s="87">
        <f t="shared" si="2"/>
        <v>1164</v>
      </c>
      <c r="O35" s="110">
        <f t="shared" si="2"/>
        <v>11057</v>
      </c>
    </row>
    <row r="36" spans="1:15" s="2" customFormat="1" ht="25.5" customHeight="1" thickBot="1">
      <c r="A36" s="444" t="s">
        <v>136</v>
      </c>
      <c r="B36" s="445"/>
      <c r="C36" s="445"/>
      <c r="D36" s="445"/>
      <c r="E36" s="446">
        <v>4794.01</v>
      </c>
      <c r="F36" s="447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0" t="s">
        <v>17</v>
      </c>
      <c r="B38" s="383" t="s">
        <v>18</v>
      </c>
      <c r="C38" s="377"/>
      <c r="D38" s="379"/>
      <c r="E38" s="377"/>
      <c r="F38" s="377"/>
      <c r="G38" s="378"/>
      <c r="H38" s="378"/>
      <c r="I38" s="378"/>
      <c r="J38" s="378"/>
      <c r="K38" s="377"/>
      <c r="L38" s="378"/>
      <c r="M38" s="378"/>
      <c r="N38" s="378"/>
      <c r="O38" s="378"/>
    </row>
    <row r="39" spans="1:15" s="2" customFormat="1" ht="12.75" hidden="1" customHeight="1">
      <c r="A39" s="381"/>
      <c r="B39" s="384"/>
      <c r="C39" s="377"/>
      <c r="D39" s="379"/>
      <c r="E39" s="377"/>
      <c r="F39" s="377"/>
      <c r="G39" s="379"/>
      <c r="H39" s="379"/>
      <c r="I39" s="379"/>
      <c r="J39" s="379"/>
      <c r="K39" s="377"/>
      <c r="L39" s="379"/>
      <c r="M39" s="379"/>
      <c r="N39" s="379"/>
      <c r="O39" s="379"/>
    </row>
    <row r="40" spans="1:15" s="90" customFormat="1" ht="60" hidden="1" customHeight="1">
      <c r="A40" s="382"/>
      <c r="B40" s="385"/>
      <c r="C40" s="377"/>
      <c r="D40" s="379"/>
      <c r="E40" s="377"/>
      <c r="F40" s="377"/>
      <c r="G40" s="379"/>
      <c r="H40" s="379"/>
      <c r="I40" s="379"/>
      <c r="J40" s="379"/>
      <c r="K40" s="377"/>
      <c r="L40" s="379"/>
      <c r="M40" s="379"/>
      <c r="N40" s="379"/>
      <c r="O40" s="379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36</v>
      </c>
      <c r="L50" s="111"/>
    </row>
    <row r="52" spans="2:12">
      <c r="B52" s="1" t="s">
        <v>134</v>
      </c>
      <c r="H52" s="1" t="s">
        <v>135</v>
      </c>
    </row>
  </sheetData>
  <mergeCells count="38">
    <mergeCell ref="A36:D36"/>
    <mergeCell ref="E36:F36"/>
    <mergeCell ref="I39:I40"/>
    <mergeCell ref="J39:J40"/>
    <mergeCell ref="L39:L40"/>
    <mergeCell ref="M39:M40"/>
    <mergeCell ref="N39:N40"/>
    <mergeCell ref="A38:A40"/>
    <mergeCell ref="B38:B40"/>
    <mergeCell ref="C38:C40"/>
    <mergeCell ref="D38:D40"/>
    <mergeCell ref="E38:E40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</mergeCells>
  <pageMargins left="0.70866141732283472" right="0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L50" sqref="L50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76" t="s">
        <v>131</v>
      </c>
      <c r="L2" s="376"/>
      <c r="M2" s="376"/>
      <c r="N2" s="376"/>
    </row>
    <row r="3" spans="1:15" ht="15.75">
      <c r="K3" s="376" t="s">
        <v>132</v>
      </c>
      <c r="L3" s="376"/>
      <c r="M3" s="376"/>
      <c r="N3" s="376"/>
    </row>
    <row r="4" spans="1:15" ht="15.75">
      <c r="K4" s="376" t="s">
        <v>133</v>
      </c>
      <c r="L4" s="376"/>
      <c r="M4" s="376"/>
      <c r="N4" s="376"/>
    </row>
    <row r="7" spans="1:15" s="3" customFormat="1" ht="15.75">
      <c r="A7" s="386" t="s">
        <v>24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15" ht="18.75">
      <c r="A8" s="387" t="s">
        <v>34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</row>
    <row r="9" spans="1:15" ht="19.5" thickBot="1">
      <c r="A9" s="5" t="s">
        <v>0</v>
      </c>
      <c r="B9" s="139"/>
      <c r="C9" s="139"/>
      <c r="E9" s="138">
        <v>751.4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5" s="6" customFormat="1" ht="14.25" customHeight="1">
      <c r="A10" s="388" t="s">
        <v>1</v>
      </c>
      <c r="B10" s="390" t="s">
        <v>2</v>
      </c>
      <c r="C10" s="393" t="s">
        <v>3</v>
      </c>
      <c r="D10" s="395" t="s">
        <v>4</v>
      </c>
      <c r="E10" s="393" t="s">
        <v>5</v>
      </c>
      <c r="F10" s="397" t="s">
        <v>6</v>
      </c>
      <c r="G10" s="399" t="s">
        <v>7</v>
      </c>
      <c r="H10" s="399"/>
      <c r="I10" s="399"/>
      <c r="J10" s="400"/>
      <c r="K10" s="397" t="s">
        <v>8</v>
      </c>
      <c r="L10" s="401" t="s">
        <v>7</v>
      </c>
      <c r="M10" s="401"/>
      <c r="N10" s="401"/>
      <c r="O10" s="402"/>
    </row>
    <row r="11" spans="1:15" s="6" customFormat="1" ht="37.5" customHeight="1">
      <c r="A11" s="389"/>
      <c r="B11" s="391"/>
      <c r="C11" s="394"/>
      <c r="D11" s="396"/>
      <c r="E11" s="394"/>
      <c r="F11" s="398"/>
      <c r="G11" s="403" t="s">
        <v>9</v>
      </c>
      <c r="H11" s="403" t="s">
        <v>10</v>
      </c>
      <c r="I11" s="403" t="s">
        <v>11</v>
      </c>
      <c r="J11" s="405" t="s">
        <v>12</v>
      </c>
      <c r="K11" s="398"/>
      <c r="L11" s="404" t="s">
        <v>29</v>
      </c>
      <c r="M11" s="403" t="s">
        <v>13</v>
      </c>
      <c r="N11" s="404" t="s">
        <v>30</v>
      </c>
      <c r="O11" s="405" t="s">
        <v>14</v>
      </c>
    </row>
    <row r="12" spans="1:15" s="6" customFormat="1" ht="44.25" customHeight="1">
      <c r="A12" s="389"/>
      <c r="B12" s="392"/>
      <c r="C12" s="394"/>
      <c r="D12" s="396"/>
      <c r="E12" s="394"/>
      <c r="F12" s="398"/>
      <c r="G12" s="403"/>
      <c r="H12" s="403"/>
      <c r="I12" s="403"/>
      <c r="J12" s="405"/>
      <c r="K12" s="398"/>
      <c r="L12" s="404"/>
      <c r="M12" s="403"/>
      <c r="N12" s="404"/>
      <c r="O12" s="405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12.87</v>
      </c>
      <c r="D31" s="115">
        <v>0</v>
      </c>
      <c r="E31" s="114">
        <f>F31+K31</f>
        <v>12.87</v>
      </c>
      <c r="F31" s="114">
        <f>G31+H31+I31+J31</f>
        <v>6.45</v>
      </c>
      <c r="G31" s="116">
        <v>4.1100000000000003</v>
      </c>
      <c r="H31" s="117">
        <v>1.0900000000000001</v>
      </c>
      <c r="I31" s="117">
        <v>0.45</v>
      </c>
      <c r="J31" s="117">
        <v>0.8</v>
      </c>
      <c r="K31" s="114">
        <f>L31+M31+N31+O31</f>
        <v>6.42</v>
      </c>
      <c r="L31" s="116">
        <v>0.45</v>
      </c>
      <c r="M31" s="117">
        <v>3.03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116046.2</v>
      </c>
      <c r="D32" s="20">
        <f>D31*E9*11</f>
        <v>0</v>
      </c>
      <c r="E32" s="64">
        <f>F32+K32</f>
        <v>116047</v>
      </c>
      <c r="F32" s="64">
        <f>G32+H32+I32+J32</f>
        <v>58158</v>
      </c>
      <c r="G32" s="82">
        <f>G31/C31*C32</f>
        <v>37059</v>
      </c>
      <c r="H32" s="23">
        <f>H31/C31*C32</f>
        <v>9828</v>
      </c>
      <c r="I32" s="23">
        <f>I31/C31*C32</f>
        <v>4058</v>
      </c>
      <c r="J32" s="24">
        <f>J31/C31*C32</f>
        <v>7213</v>
      </c>
      <c r="K32" s="135">
        <f>L32+M32+N32+O32</f>
        <v>57889</v>
      </c>
      <c r="L32" s="83">
        <f>L31/C31*C32</f>
        <v>4058</v>
      </c>
      <c r="M32" s="26">
        <f>M31/C31*C32</f>
        <v>27321</v>
      </c>
      <c r="N32" s="26">
        <f>N31/C31*C32</f>
        <v>2525</v>
      </c>
      <c r="O32" s="27">
        <f>O31/C31*C32</f>
        <v>23985</v>
      </c>
    </row>
    <row r="33" spans="1:15" ht="26.25" customHeight="1" thickBot="1">
      <c r="A33" s="127" t="s">
        <v>27</v>
      </c>
      <c r="B33" s="128">
        <f>(C33/C32)%*100</f>
        <v>0.28839999999999999</v>
      </c>
      <c r="C33" s="129">
        <v>33464.9</v>
      </c>
      <c r="D33" s="130">
        <f>D31/C31*C33</f>
        <v>0</v>
      </c>
      <c r="E33" s="131">
        <f>F33+K33</f>
        <v>33465</v>
      </c>
      <c r="F33" s="131">
        <f>G33+H33+I33+J33</f>
        <v>16771</v>
      </c>
      <c r="G33" s="132">
        <f>G31/C31*C33</f>
        <v>10687</v>
      </c>
      <c r="H33" s="133">
        <f>H31/C31*C33</f>
        <v>2834</v>
      </c>
      <c r="I33" s="133">
        <f>I31/C31*C33</f>
        <v>1170</v>
      </c>
      <c r="J33" s="134">
        <f>J31/C31*C33</f>
        <v>2080</v>
      </c>
      <c r="K33" s="136">
        <f t="shared" ref="K33:K35" si="0">L33+M33+N33+O33</f>
        <v>16694</v>
      </c>
      <c r="L33" s="132">
        <f>L31/C31*C33</f>
        <v>1170</v>
      </c>
      <c r="M33" s="133">
        <f>M31/C31*C33</f>
        <v>7879</v>
      </c>
      <c r="N33" s="133">
        <f>N31/C31*C33</f>
        <v>728</v>
      </c>
      <c r="O33" s="134">
        <f>O31/C31*C33</f>
        <v>6917</v>
      </c>
    </row>
    <row r="34" spans="1:15" ht="34.5" customHeight="1" thickBot="1">
      <c r="A34" s="120" t="s">
        <v>28</v>
      </c>
      <c r="B34" s="121"/>
      <c r="C34" s="122">
        <f>D34+E34</f>
        <v>96635</v>
      </c>
      <c r="D34" s="123">
        <f>D32</f>
        <v>0</v>
      </c>
      <c r="E34" s="122">
        <f>F34+K34</f>
        <v>96635</v>
      </c>
      <c r="F34" s="122">
        <f>G34+H34+I34+J34</f>
        <v>38746</v>
      </c>
      <c r="G34" s="124">
        <f>1463.84+1488.15</f>
        <v>2952</v>
      </c>
      <c r="H34" s="125">
        <f>35344.33+450.01</f>
        <v>35794</v>
      </c>
      <c r="I34" s="125"/>
      <c r="J34" s="126"/>
      <c r="K34" s="137">
        <f t="shared" si="0"/>
        <v>57889</v>
      </c>
      <c r="L34" s="124">
        <f t="shared" ref="L34:O34" si="1">L32</f>
        <v>4058</v>
      </c>
      <c r="M34" s="125">
        <f t="shared" si="1"/>
        <v>27321</v>
      </c>
      <c r="N34" s="125">
        <f t="shared" si="1"/>
        <v>2525</v>
      </c>
      <c r="O34" s="126">
        <f t="shared" si="1"/>
        <v>23985</v>
      </c>
    </row>
    <row r="35" spans="1:15" ht="24.75" customHeight="1" thickBot="1">
      <c r="A35" s="70" t="s">
        <v>16</v>
      </c>
      <c r="B35" s="71"/>
      <c r="C35" s="84">
        <f>C34-C33</f>
        <v>63170</v>
      </c>
      <c r="D35" s="41">
        <f>D34-D33</f>
        <v>0</v>
      </c>
      <c r="E35" s="84">
        <f>F35+K35</f>
        <v>63170</v>
      </c>
      <c r="F35" s="84">
        <f>G35+H35+I35+J35</f>
        <v>21975</v>
      </c>
      <c r="G35" s="85">
        <f>G34-G33</f>
        <v>-7735</v>
      </c>
      <c r="H35" s="41">
        <f>H34-H33</f>
        <v>32960</v>
      </c>
      <c r="I35" s="41">
        <f>I34-I33</f>
        <v>-1170</v>
      </c>
      <c r="J35" s="73">
        <f>J34-J33</f>
        <v>-2080</v>
      </c>
      <c r="K35" s="135">
        <f t="shared" si="0"/>
        <v>41195</v>
      </c>
      <c r="L35" s="86">
        <f>L34-L33</f>
        <v>2888</v>
      </c>
      <c r="M35" s="87">
        <f t="shared" ref="M35:O35" si="2">M34-M33</f>
        <v>19442</v>
      </c>
      <c r="N35" s="87">
        <f t="shared" si="2"/>
        <v>1797</v>
      </c>
      <c r="O35" s="110">
        <f t="shared" si="2"/>
        <v>17068</v>
      </c>
    </row>
    <row r="36" spans="1:15" s="2" customFormat="1" ht="32.25" customHeight="1" thickBot="1">
      <c r="A36" s="444" t="s">
        <v>136</v>
      </c>
      <c r="B36" s="445"/>
      <c r="C36" s="445"/>
      <c r="D36" s="445"/>
      <c r="E36" s="446">
        <v>51979.68</v>
      </c>
      <c r="F36" s="447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0" t="s">
        <v>17</v>
      </c>
      <c r="B38" s="383" t="s">
        <v>18</v>
      </c>
      <c r="C38" s="377"/>
      <c r="D38" s="379"/>
      <c r="E38" s="377"/>
      <c r="F38" s="377"/>
      <c r="G38" s="378"/>
      <c r="H38" s="378"/>
      <c r="I38" s="378"/>
      <c r="J38" s="378"/>
      <c r="K38" s="377"/>
      <c r="L38" s="378"/>
      <c r="M38" s="378"/>
      <c r="N38" s="378"/>
      <c r="O38" s="378"/>
    </row>
    <row r="39" spans="1:15" s="2" customFormat="1" ht="12.75" hidden="1" customHeight="1">
      <c r="A39" s="381"/>
      <c r="B39" s="384"/>
      <c r="C39" s="377"/>
      <c r="D39" s="379"/>
      <c r="E39" s="377"/>
      <c r="F39" s="377"/>
      <c r="G39" s="379"/>
      <c r="H39" s="379"/>
      <c r="I39" s="379"/>
      <c r="J39" s="379"/>
      <c r="K39" s="377"/>
      <c r="L39" s="379"/>
      <c r="M39" s="379"/>
      <c r="N39" s="379"/>
      <c r="O39" s="379"/>
    </row>
    <row r="40" spans="1:15" s="90" customFormat="1" ht="60" hidden="1" customHeight="1">
      <c r="A40" s="382"/>
      <c r="B40" s="385"/>
      <c r="C40" s="377"/>
      <c r="D40" s="379"/>
      <c r="E40" s="377"/>
      <c r="F40" s="377"/>
      <c r="G40" s="379"/>
      <c r="H40" s="379"/>
      <c r="I40" s="379"/>
      <c r="J40" s="379"/>
      <c r="K40" s="377"/>
      <c r="L40" s="379"/>
      <c r="M40" s="379"/>
      <c r="N40" s="379"/>
      <c r="O40" s="379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36</v>
      </c>
      <c r="L50" s="111"/>
    </row>
    <row r="52" spans="2:12">
      <c r="B52" s="1" t="s">
        <v>134</v>
      </c>
      <c r="H52" s="1" t="s">
        <v>135</v>
      </c>
    </row>
  </sheetData>
  <mergeCells count="38">
    <mergeCell ref="A36:D36"/>
    <mergeCell ref="E36:F36"/>
    <mergeCell ref="I39:I40"/>
    <mergeCell ref="J39:J40"/>
    <mergeCell ref="L39:L40"/>
    <mergeCell ref="M39:M40"/>
    <mergeCell ref="N39:N40"/>
    <mergeCell ref="A38:A40"/>
    <mergeCell ref="B38:B40"/>
    <mergeCell ref="C38:C40"/>
    <mergeCell ref="D38:D40"/>
    <mergeCell ref="E38:E40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</mergeCells>
  <pageMargins left="0.51181102362204722" right="0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51"/>
  <sheetViews>
    <sheetView workbookViewId="0">
      <selection activeCell="E53" sqref="E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76" t="s">
        <v>131</v>
      </c>
      <c r="L2" s="376"/>
      <c r="M2" s="376"/>
      <c r="N2" s="376"/>
    </row>
    <row r="3" spans="1:15" ht="15.75">
      <c r="K3" s="376" t="s">
        <v>132</v>
      </c>
      <c r="L3" s="376"/>
      <c r="M3" s="376"/>
      <c r="N3" s="376"/>
    </row>
    <row r="4" spans="1:15" ht="15.75">
      <c r="K4" s="376" t="s">
        <v>133</v>
      </c>
      <c r="L4" s="376"/>
      <c r="M4" s="376"/>
      <c r="N4" s="376"/>
    </row>
    <row r="6" spans="1:15" s="3" customFormat="1" ht="15.75">
      <c r="A6" s="386" t="s">
        <v>24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</row>
    <row r="7" spans="1:15" ht="18.75">
      <c r="A7" s="387" t="s">
        <v>35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</row>
    <row r="8" spans="1:15" ht="19.5" thickBot="1">
      <c r="A8" s="5" t="s">
        <v>0</v>
      </c>
      <c r="B8" s="139"/>
      <c r="C8" s="139"/>
      <c r="E8" s="138">
        <v>740.7</v>
      </c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5" s="6" customFormat="1" ht="14.25" customHeight="1">
      <c r="A9" s="388" t="s">
        <v>1</v>
      </c>
      <c r="B9" s="390" t="s">
        <v>2</v>
      </c>
      <c r="C9" s="393" t="s">
        <v>3</v>
      </c>
      <c r="D9" s="395" t="s">
        <v>4</v>
      </c>
      <c r="E9" s="393" t="s">
        <v>5</v>
      </c>
      <c r="F9" s="397" t="s">
        <v>6</v>
      </c>
      <c r="G9" s="399" t="s">
        <v>7</v>
      </c>
      <c r="H9" s="399"/>
      <c r="I9" s="399"/>
      <c r="J9" s="400"/>
      <c r="K9" s="397" t="s">
        <v>8</v>
      </c>
      <c r="L9" s="401" t="s">
        <v>7</v>
      </c>
      <c r="M9" s="401"/>
      <c r="N9" s="401"/>
      <c r="O9" s="402"/>
    </row>
    <row r="10" spans="1:15" s="6" customFormat="1" ht="37.5" customHeight="1">
      <c r="A10" s="389"/>
      <c r="B10" s="391"/>
      <c r="C10" s="394"/>
      <c r="D10" s="396"/>
      <c r="E10" s="394"/>
      <c r="F10" s="398"/>
      <c r="G10" s="403" t="s">
        <v>9</v>
      </c>
      <c r="H10" s="403" t="s">
        <v>10</v>
      </c>
      <c r="I10" s="403" t="s">
        <v>11</v>
      </c>
      <c r="J10" s="405" t="s">
        <v>12</v>
      </c>
      <c r="K10" s="398"/>
      <c r="L10" s="404" t="s">
        <v>29</v>
      </c>
      <c r="M10" s="403" t="s">
        <v>13</v>
      </c>
      <c r="N10" s="404" t="s">
        <v>30</v>
      </c>
      <c r="O10" s="405" t="s">
        <v>14</v>
      </c>
    </row>
    <row r="11" spans="1:15" s="6" customFormat="1" ht="44.25" customHeight="1">
      <c r="A11" s="389"/>
      <c r="B11" s="392"/>
      <c r="C11" s="394"/>
      <c r="D11" s="396"/>
      <c r="E11" s="394"/>
      <c r="F11" s="398"/>
      <c r="G11" s="403"/>
      <c r="H11" s="403"/>
      <c r="I11" s="403"/>
      <c r="J11" s="405"/>
      <c r="K11" s="398"/>
      <c r="L11" s="404"/>
      <c r="M11" s="403"/>
      <c r="N11" s="404"/>
      <c r="O11" s="405"/>
    </row>
    <row r="12" spans="1:15" s="16" customFormat="1" ht="14.25" hidden="1" customHeight="1">
      <c r="A12" s="7"/>
      <c r="B12" s="8"/>
      <c r="C12" s="9"/>
      <c r="D12" s="10"/>
      <c r="E12" s="11"/>
      <c r="F12" s="12"/>
      <c r="G12" s="13"/>
      <c r="H12" s="13"/>
      <c r="I12" s="13"/>
      <c r="J12" s="13"/>
      <c r="K12" s="14"/>
      <c r="L12" s="13"/>
      <c r="M12" s="13"/>
      <c r="N12" s="13"/>
      <c r="O12" s="15"/>
    </row>
    <row r="13" spans="1:15" hidden="1">
      <c r="A13" s="17"/>
      <c r="B13" s="18"/>
      <c r="C13" s="19"/>
      <c r="D13" s="20"/>
      <c r="E13" s="21"/>
      <c r="F13" s="22"/>
      <c r="G13" s="23"/>
      <c r="H13" s="23"/>
      <c r="I13" s="23"/>
      <c r="J13" s="24"/>
      <c r="K13" s="25"/>
      <c r="L13" s="26"/>
      <c r="M13" s="26"/>
      <c r="N13" s="26"/>
      <c r="O13" s="27"/>
    </row>
    <row r="14" spans="1:15" hidden="1">
      <c r="A14" s="17"/>
      <c r="B14" s="28"/>
      <c r="C14" s="19"/>
      <c r="D14" s="20"/>
      <c r="E14" s="21"/>
      <c r="F14" s="22"/>
      <c r="G14" s="23"/>
      <c r="H14" s="23"/>
      <c r="I14" s="23"/>
      <c r="J14" s="24"/>
      <c r="K14" s="25"/>
      <c r="L14" s="23"/>
      <c r="M14" s="23"/>
      <c r="N14" s="23"/>
      <c r="O14" s="24"/>
    </row>
    <row r="15" spans="1:15" ht="13.5" hidden="1" thickBot="1">
      <c r="A15" s="29"/>
      <c r="B15" s="30"/>
      <c r="C15" s="31"/>
      <c r="D15" s="32"/>
      <c r="E15" s="33"/>
      <c r="F15" s="34"/>
      <c r="G15" s="35"/>
      <c r="H15" s="35"/>
      <c r="I15" s="35"/>
      <c r="J15" s="36"/>
      <c r="K15" s="37"/>
      <c r="L15" s="35"/>
      <c r="M15" s="35"/>
      <c r="N15" s="35"/>
      <c r="O15" s="36"/>
    </row>
    <row r="16" spans="1:15" s="49" customFormat="1" ht="13.5" hidden="1" thickBot="1">
      <c r="A16" s="38"/>
      <c r="B16" s="39"/>
      <c r="C16" s="40"/>
      <c r="D16" s="41"/>
      <c r="E16" s="42"/>
      <c r="F16" s="43"/>
      <c r="G16" s="44"/>
      <c r="H16" s="44"/>
      <c r="I16" s="44"/>
      <c r="J16" s="45"/>
      <c r="K16" s="46"/>
      <c r="L16" s="47"/>
      <c r="M16" s="47"/>
      <c r="N16" s="47"/>
      <c r="O16" s="48"/>
    </row>
    <row r="17" spans="1:15" hidden="1">
      <c r="A17" s="50"/>
      <c r="B17" s="51"/>
      <c r="C17" s="52"/>
      <c r="D17" s="53"/>
      <c r="E17" s="52"/>
      <c r="F17" s="52"/>
      <c r="G17" s="53"/>
      <c r="H17" s="53"/>
      <c r="I17" s="53"/>
      <c r="J17" s="53"/>
      <c r="K17" s="54"/>
      <c r="L17" s="55"/>
      <c r="M17" s="55"/>
      <c r="N17" s="55"/>
      <c r="O17" s="56"/>
    </row>
    <row r="18" spans="1:15" s="16" customFormat="1" ht="12.75" hidden="1" customHeight="1">
      <c r="A18" s="57"/>
      <c r="B18" s="58"/>
      <c r="C18" s="59"/>
      <c r="D18" s="60"/>
      <c r="E18" s="59"/>
      <c r="F18" s="61"/>
      <c r="G18" s="62"/>
      <c r="H18" s="62"/>
      <c r="I18" s="62"/>
      <c r="J18" s="63"/>
      <c r="K18" s="61"/>
      <c r="L18" s="62"/>
      <c r="M18" s="62"/>
      <c r="N18" s="62"/>
      <c r="O18" s="63"/>
    </row>
    <row r="19" spans="1:15" hidden="1">
      <c r="A19" s="17"/>
      <c r="B19" s="18"/>
      <c r="C19" s="64"/>
      <c r="D19" s="20"/>
      <c r="E19" s="64"/>
      <c r="F19" s="22"/>
      <c r="G19" s="23"/>
      <c r="H19" s="23"/>
      <c r="I19" s="23"/>
      <c r="J19" s="24"/>
      <c r="K19" s="25"/>
      <c r="L19" s="26"/>
      <c r="M19" s="26"/>
      <c r="N19" s="26"/>
      <c r="O19" s="27"/>
    </row>
    <row r="20" spans="1:15" hidden="1">
      <c r="A20" s="17"/>
      <c r="B20" s="28"/>
      <c r="C20" s="64"/>
      <c r="D20" s="20"/>
      <c r="E20" s="64"/>
      <c r="F20" s="22"/>
      <c r="G20" s="23"/>
      <c r="H20" s="23"/>
      <c r="I20" s="23"/>
      <c r="J20" s="24"/>
      <c r="K20" s="25"/>
      <c r="L20" s="23"/>
      <c r="M20" s="23"/>
      <c r="N20" s="23"/>
      <c r="O20" s="24"/>
    </row>
    <row r="21" spans="1:15" ht="13.5" hidden="1" thickBot="1">
      <c r="A21" s="29"/>
      <c r="B21" s="30"/>
      <c r="C21" s="65"/>
      <c r="D21" s="32"/>
      <c r="E21" s="65"/>
      <c r="F21" s="66"/>
      <c r="G21" s="67"/>
      <c r="H21" s="67"/>
      <c r="I21" s="67"/>
      <c r="J21" s="68"/>
      <c r="K21" s="69"/>
      <c r="L21" s="67"/>
      <c r="M21" s="67"/>
      <c r="N21" s="67"/>
      <c r="O21" s="68"/>
    </row>
    <row r="22" spans="1:15" ht="13.5" hidden="1" thickBot="1">
      <c r="A22" s="70"/>
      <c r="B22" s="71"/>
      <c r="C22" s="40"/>
      <c r="D22" s="41"/>
      <c r="E22" s="40"/>
      <c r="F22" s="72"/>
      <c r="G22" s="41"/>
      <c r="H22" s="41"/>
      <c r="I22" s="41"/>
      <c r="J22" s="73"/>
      <c r="K22" s="69"/>
      <c r="L22" s="74"/>
      <c r="M22" s="74"/>
      <c r="N22" s="74"/>
      <c r="O22" s="75"/>
    </row>
    <row r="23" spans="1:15" hidden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7"/>
      <c r="M23" s="77"/>
      <c r="N23" s="77"/>
      <c r="O23" s="79"/>
    </row>
    <row r="24" spans="1:15" hidden="1">
      <c r="A24" s="7"/>
      <c r="B24" s="8"/>
      <c r="C24" s="9"/>
      <c r="D24" s="10"/>
      <c r="E24" s="9"/>
      <c r="F24" s="12"/>
      <c r="G24" s="13"/>
      <c r="H24" s="13"/>
      <c r="I24" s="13"/>
      <c r="J24" s="13"/>
      <c r="K24" s="12"/>
      <c r="L24" s="13"/>
      <c r="M24" s="13"/>
      <c r="N24" s="13"/>
      <c r="O24" s="15"/>
    </row>
    <row r="25" spans="1:15" hidden="1">
      <c r="A25" s="17"/>
      <c r="B25" s="18"/>
      <c r="C25" s="64"/>
      <c r="D25" s="20"/>
      <c r="E25" s="64"/>
      <c r="F25" s="22"/>
      <c r="G25" s="23"/>
      <c r="H25" s="23"/>
      <c r="I25" s="23"/>
      <c r="J25" s="24"/>
      <c r="K25" s="25"/>
      <c r="L25" s="26"/>
      <c r="M25" s="26"/>
      <c r="N25" s="26"/>
      <c r="O25" s="27"/>
    </row>
    <row r="26" spans="1:15" ht="26.25" hidden="1" customHeight="1">
      <c r="A26" s="17"/>
      <c r="B26" s="28"/>
      <c r="C26" s="64"/>
      <c r="D26" s="20"/>
      <c r="E26" s="64"/>
      <c r="F26" s="22"/>
      <c r="G26" s="23"/>
      <c r="H26" s="23"/>
      <c r="I26" s="23"/>
      <c r="J26" s="24"/>
      <c r="K26" s="25"/>
      <c r="L26" s="23"/>
      <c r="M26" s="23"/>
      <c r="N26" s="23"/>
      <c r="O26" s="24"/>
    </row>
    <row r="27" spans="1:15" ht="13.5" hidden="1" thickBot="1">
      <c r="A27" s="29"/>
      <c r="B27" s="30"/>
      <c r="C27" s="65"/>
      <c r="D27" s="32"/>
      <c r="E27" s="65"/>
      <c r="F27" s="66"/>
      <c r="G27" s="67"/>
      <c r="H27" s="67"/>
      <c r="I27" s="67"/>
      <c r="J27" s="68"/>
      <c r="K27" s="69"/>
      <c r="L27" s="67"/>
      <c r="M27" s="67"/>
      <c r="N27" s="67"/>
      <c r="O27" s="68"/>
    </row>
    <row r="28" spans="1:15" ht="13.5" hidden="1" thickBot="1">
      <c r="A28" s="70"/>
      <c r="B28" s="71"/>
      <c r="C28" s="40"/>
      <c r="D28" s="41"/>
      <c r="E28" s="40"/>
      <c r="F28" s="72"/>
      <c r="G28" s="41"/>
      <c r="H28" s="41"/>
      <c r="I28" s="41"/>
      <c r="J28" s="73"/>
      <c r="K28" s="66"/>
      <c r="L28" s="74"/>
      <c r="M28" s="74"/>
      <c r="N28" s="74"/>
      <c r="O28" s="75"/>
    </row>
    <row r="29" spans="1:15" ht="13.5" thickBot="1">
      <c r="A29" s="76"/>
      <c r="B29" s="77"/>
      <c r="C29" s="77"/>
      <c r="D29" s="80"/>
      <c r="E29" s="77"/>
      <c r="F29" s="77"/>
      <c r="G29" s="77"/>
      <c r="H29" s="77"/>
      <c r="I29" s="77"/>
      <c r="J29" s="77"/>
      <c r="K29" s="78"/>
      <c r="L29" s="77"/>
      <c r="M29" s="77"/>
      <c r="N29" s="77"/>
      <c r="O29" s="79"/>
    </row>
    <row r="30" spans="1:15" s="119" customFormat="1" ht="18" customHeight="1" thickBot="1">
      <c r="A30" s="112" t="s">
        <v>15</v>
      </c>
      <c r="B30" s="113"/>
      <c r="C30" s="114">
        <f>D30+E30</f>
        <v>15.07</v>
      </c>
      <c r="D30" s="115">
        <v>0</v>
      </c>
      <c r="E30" s="114">
        <f>F30+K30</f>
        <v>15.07</v>
      </c>
      <c r="F30" s="114">
        <f>G30+H30+I30+J30</f>
        <v>6.45</v>
      </c>
      <c r="G30" s="116">
        <v>4.1100000000000003</v>
      </c>
      <c r="H30" s="117">
        <v>1.0900000000000001</v>
      </c>
      <c r="I30" s="117">
        <v>0.45</v>
      </c>
      <c r="J30" s="117">
        <v>0.8</v>
      </c>
      <c r="K30" s="114">
        <f>L30+M30+N30+O30</f>
        <v>8.6199999999999992</v>
      </c>
      <c r="L30" s="116">
        <v>0.45</v>
      </c>
      <c r="M30" s="117">
        <v>5.23</v>
      </c>
      <c r="N30" s="117">
        <v>0.28000000000000003</v>
      </c>
      <c r="O30" s="118">
        <v>2.66</v>
      </c>
    </row>
    <row r="31" spans="1:15" ht="24.75" customHeight="1" thickBot="1">
      <c r="A31" s="17" t="s">
        <v>26</v>
      </c>
      <c r="B31" s="18">
        <v>1</v>
      </c>
      <c r="C31" s="81">
        <f>C30*E8*12</f>
        <v>133948.20000000001</v>
      </c>
      <c r="D31" s="20">
        <f>D30*E8*11</f>
        <v>0</v>
      </c>
      <c r="E31" s="64">
        <f>F31+K31</f>
        <v>133948</v>
      </c>
      <c r="F31" s="64">
        <f>G31+H31+I31+J31</f>
        <v>57330</v>
      </c>
      <c r="G31" s="82">
        <f>G30/C30*C31</f>
        <v>36531</v>
      </c>
      <c r="H31" s="23">
        <f>H30/C30*C31</f>
        <v>9688</v>
      </c>
      <c r="I31" s="23">
        <f>I30/C30*C31</f>
        <v>4000</v>
      </c>
      <c r="J31" s="24">
        <f>J30/C30*C31</f>
        <v>7111</v>
      </c>
      <c r="K31" s="135">
        <f>L31+M31+N31+O31</f>
        <v>76618</v>
      </c>
      <c r="L31" s="83">
        <f>L30/C30*C31</f>
        <v>4000</v>
      </c>
      <c r="M31" s="26">
        <f>M30/C30*C31</f>
        <v>46486</v>
      </c>
      <c r="N31" s="26">
        <f>N30/C30*C31</f>
        <v>2489</v>
      </c>
      <c r="O31" s="27">
        <f>O30/C30*C31</f>
        <v>23643</v>
      </c>
    </row>
    <row r="32" spans="1:15" ht="26.25" customHeight="1" thickBot="1">
      <c r="A32" s="127" t="s">
        <v>27</v>
      </c>
      <c r="B32" s="128">
        <f>(C32/C31)%*100</f>
        <v>0.3987</v>
      </c>
      <c r="C32" s="129">
        <v>53406.400000000001</v>
      </c>
      <c r="D32" s="130">
        <f>D30/C30*C32</f>
        <v>0</v>
      </c>
      <c r="E32" s="131">
        <f>F32+K32</f>
        <v>53407</v>
      </c>
      <c r="F32" s="131">
        <f>G32+H32+I32+J32</f>
        <v>22858</v>
      </c>
      <c r="G32" s="132">
        <f>G30/C30*C32</f>
        <v>14565</v>
      </c>
      <c r="H32" s="133">
        <f>H30/C30*C32</f>
        <v>3863</v>
      </c>
      <c r="I32" s="133">
        <f>I30/C30*C32</f>
        <v>1595</v>
      </c>
      <c r="J32" s="134">
        <f>J30/C30*C32</f>
        <v>2835</v>
      </c>
      <c r="K32" s="136">
        <f t="shared" ref="K32:K34" si="0">L32+M32+N32+O32</f>
        <v>30549</v>
      </c>
      <c r="L32" s="132">
        <f>L30/C30*C32</f>
        <v>1595</v>
      </c>
      <c r="M32" s="133">
        <f>M30/C30*C32</f>
        <v>18535</v>
      </c>
      <c r="N32" s="133">
        <f>N30/C30*C32</f>
        <v>992</v>
      </c>
      <c r="O32" s="134">
        <f>O30/C30*C32</f>
        <v>9427</v>
      </c>
    </row>
    <row r="33" spans="1:15" ht="34.5" customHeight="1" thickBot="1">
      <c r="A33" s="120" t="s">
        <v>28</v>
      </c>
      <c r="B33" s="121"/>
      <c r="C33" s="122">
        <f>D33+E33</f>
        <v>153820</v>
      </c>
      <c r="D33" s="123">
        <f>D31</f>
        <v>0</v>
      </c>
      <c r="E33" s="122">
        <f>F33+K33</f>
        <v>153820</v>
      </c>
      <c r="F33" s="122">
        <f>G33+H33+I33+J33</f>
        <v>77202</v>
      </c>
      <c r="G33" s="124">
        <f>6416.75+231.4</f>
        <v>6648</v>
      </c>
      <c r="H33" s="125">
        <f>64014.11+5068.69</f>
        <v>69083</v>
      </c>
      <c r="I33" s="125">
        <v>1471</v>
      </c>
      <c r="J33" s="126"/>
      <c r="K33" s="137">
        <f t="shared" si="0"/>
        <v>76618</v>
      </c>
      <c r="L33" s="124">
        <f t="shared" ref="L33:O33" si="1">L31</f>
        <v>4000</v>
      </c>
      <c r="M33" s="125">
        <f t="shared" si="1"/>
        <v>46486</v>
      </c>
      <c r="N33" s="125">
        <f t="shared" si="1"/>
        <v>2489</v>
      </c>
      <c r="O33" s="126">
        <f t="shared" si="1"/>
        <v>23643</v>
      </c>
    </row>
    <row r="34" spans="1:15" ht="24.75" customHeight="1" thickBot="1">
      <c r="A34" s="70" t="s">
        <v>16</v>
      </c>
      <c r="B34" s="71"/>
      <c r="C34" s="84">
        <f>C33-C32</f>
        <v>100414</v>
      </c>
      <c r="D34" s="41">
        <f>D33-D32</f>
        <v>0</v>
      </c>
      <c r="E34" s="84">
        <f>F34+K34</f>
        <v>100413</v>
      </c>
      <c r="F34" s="84">
        <f>G34+H34+I34+J34</f>
        <v>54344</v>
      </c>
      <c r="G34" s="85">
        <f>G33-G32</f>
        <v>-7917</v>
      </c>
      <c r="H34" s="41">
        <f>H33-H32</f>
        <v>65220</v>
      </c>
      <c r="I34" s="41">
        <f>I33-I32</f>
        <v>-124</v>
      </c>
      <c r="J34" s="73">
        <f>J33-J32</f>
        <v>-2835</v>
      </c>
      <c r="K34" s="135">
        <f t="shared" si="0"/>
        <v>46069</v>
      </c>
      <c r="L34" s="86">
        <f>L33-L32</f>
        <v>2405</v>
      </c>
      <c r="M34" s="87">
        <f t="shared" ref="M34:O34" si="2">M33-M32</f>
        <v>27951</v>
      </c>
      <c r="N34" s="87">
        <f t="shared" si="2"/>
        <v>1497</v>
      </c>
      <c r="O34" s="110">
        <f t="shared" si="2"/>
        <v>14216</v>
      </c>
    </row>
    <row r="35" spans="1:15" s="2" customFormat="1" ht="25.5" customHeight="1" thickBot="1">
      <c r="A35" s="444" t="s">
        <v>136</v>
      </c>
      <c r="B35" s="445"/>
      <c r="C35" s="445"/>
      <c r="D35" s="445"/>
      <c r="E35" s="446">
        <v>11145.52</v>
      </c>
      <c r="F35" s="447"/>
      <c r="G35" s="77"/>
      <c r="H35" s="77"/>
      <c r="I35" s="77"/>
      <c r="J35" s="77"/>
      <c r="K35" s="88"/>
      <c r="L35" s="77"/>
      <c r="M35" s="77"/>
      <c r="N35" s="77"/>
      <c r="O35" s="77"/>
    </row>
    <row r="36" spans="1:15">
      <c r="D36" s="89"/>
    </row>
    <row r="37" spans="1:15" s="2" customFormat="1" hidden="1">
      <c r="A37" s="380" t="s">
        <v>17</v>
      </c>
      <c r="B37" s="383" t="s">
        <v>18</v>
      </c>
      <c r="C37" s="377"/>
      <c r="D37" s="379"/>
      <c r="E37" s="377"/>
      <c r="F37" s="377"/>
      <c r="G37" s="378"/>
      <c r="H37" s="378"/>
      <c r="I37" s="378"/>
      <c r="J37" s="378"/>
      <c r="K37" s="377"/>
      <c r="L37" s="378"/>
      <c r="M37" s="378"/>
      <c r="N37" s="378"/>
      <c r="O37" s="378"/>
    </row>
    <row r="38" spans="1:15" s="2" customFormat="1" ht="12.75" hidden="1" customHeight="1">
      <c r="A38" s="381"/>
      <c r="B38" s="384"/>
      <c r="C38" s="377"/>
      <c r="D38" s="379"/>
      <c r="E38" s="377"/>
      <c r="F38" s="377"/>
      <c r="G38" s="379"/>
      <c r="H38" s="379"/>
      <c r="I38" s="379"/>
      <c r="J38" s="379"/>
      <c r="K38" s="377"/>
      <c r="L38" s="379"/>
      <c r="M38" s="379"/>
      <c r="N38" s="379"/>
      <c r="O38" s="379"/>
    </row>
    <row r="39" spans="1:15" s="90" customFormat="1" ht="60" hidden="1" customHeight="1">
      <c r="A39" s="382"/>
      <c r="B39" s="385"/>
      <c r="C39" s="377"/>
      <c r="D39" s="379"/>
      <c r="E39" s="377"/>
      <c r="F39" s="377"/>
      <c r="G39" s="379"/>
      <c r="H39" s="379"/>
      <c r="I39" s="379"/>
      <c r="J39" s="379"/>
      <c r="K39" s="377"/>
      <c r="L39" s="379"/>
      <c r="M39" s="379"/>
      <c r="N39" s="379"/>
      <c r="O39" s="379"/>
    </row>
    <row r="40" spans="1:15" hidden="1">
      <c r="A40" s="91" t="s">
        <v>15</v>
      </c>
      <c r="B40" s="92">
        <f>2.2</f>
        <v>2.2000000000000002</v>
      </c>
      <c r="C40" s="93"/>
      <c r="D40" s="94"/>
      <c r="E40" s="95"/>
      <c r="F40" s="96"/>
      <c r="G40" s="96"/>
      <c r="H40" s="96"/>
      <c r="I40" s="96"/>
      <c r="J40" s="96"/>
      <c r="K40" s="95"/>
      <c r="L40" s="96"/>
      <c r="M40" s="96"/>
      <c r="N40" s="96"/>
      <c r="O40" s="96"/>
    </row>
    <row r="41" spans="1:15" s="90" customFormat="1" ht="31.5" hidden="1">
      <c r="A41" s="97" t="s">
        <v>19</v>
      </c>
      <c r="B41" s="98">
        <f>'[1]8 марта,8,10,12'!$G$272</f>
        <v>47995</v>
      </c>
      <c r="C41" s="99"/>
      <c r="D41" s="100"/>
      <c r="E41" s="52"/>
      <c r="F41" s="52"/>
      <c r="G41" s="100"/>
      <c r="H41" s="100"/>
      <c r="I41" s="100"/>
      <c r="J41" s="100"/>
      <c r="K41" s="101"/>
      <c r="L41" s="100"/>
      <c r="M41" s="100"/>
      <c r="N41" s="100"/>
      <c r="O41" s="100"/>
    </row>
    <row r="42" spans="1:15" s="2" customFormat="1" ht="31.5" hidden="1">
      <c r="A42" s="102" t="s">
        <v>20</v>
      </c>
      <c r="B42" s="103">
        <f>'[1]8 марта,8,10,12'!$K$272</f>
        <v>33417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4" t="s">
        <v>21</v>
      </c>
      <c r="B43" s="105">
        <f>B41</f>
        <v>47995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21.75" hidden="1" thickBot="1">
      <c r="A44" s="106" t="s">
        <v>16</v>
      </c>
      <c r="B44" s="107">
        <f>B43-B42</f>
        <v>14578</v>
      </c>
      <c r="C44" s="108"/>
      <c r="D44" s="53"/>
      <c r="E44" s="52"/>
      <c r="F44" s="52"/>
      <c r="G44" s="53"/>
      <c r="H44" s="53"/>
      <c r="I44" s="53"/>
      <c r="J44" s="53"/>
      <c r="K44" s="101"/>
      <c r="L44" s="55"/>
      <c r="M44" s="55"/>
      <c r="N44" s="55"/>
      <c r="O44" s="55"/>
    </row>
    <row r="45" spans="1:15" s="2" customFormat="1" ht="18.75" hidden="1" customHeight="1">
      <c r="A45" s="109"/>
      <c r="B45" s="53"/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7" spans="1:15">
      <c r="B47" s="1" t="s">
        <v>22</v>
      </c>
      <c r="H47" s="1" t="s">
        <v>25</v>
      </c>
    </row>
    <row r="49" spans="2:12">
      <c r="B49" s="1" t="s">
        <v>23</v>
      </c>
      <c r="H49" s="1" t="s">
        <v>36</v>
      </c>
      <c r="L49" s="111"/>
    </row>
    <row r="51" spans="2:12">
      <c r="B51" s="1" t="s">
        <v>134</v>
      </c>
      <c r="H51" s="1" t="s">
        <v>135</v>
      </c>
    </row>
  </sheetData>
  <mergeCells count="38">
    <mergeCell ref="A35:D35"/>
    <mergeCell ref="E35:F35"/>
    <mergeCell ref="I38:I39"/>
    <mergeCell ref="J38:J39"/>
    <mergeCell ref="L38:L39"/>
    <mergeCell ref="M38:M39"/>
    <mergeCell ref="N38:N39"/>
    <mergeCell ref="A37:A39"/>
    <mergeCell ref="B37:B39"/>
    <mergeCell ref="C37:C39"/>
    <mergeCell ref="D37:D39"/>
    <mergeCell ref="E37:E39"/>
    <mergeCell ref="F37:F39"/>
    <mergeCell ref="L9:O9"/>
    <mergeCell ref="G10:G11"/>
    <mergeCell ref="H10:H11"/>
    <mergeCell ref="I10:I11"/>
    <mergeCell ref="J10:J11"/>
    <mergeCell ref="L10:L11"/>
    <mergeCell ref="M10:M11"/>
    <mergeCell ref="N10:N11"/>
    <mergeCell ref="O10:O11"/>
    <mergeCell ref="O38:O39"/>
    <mergeCell ref="G37:J37"/>
    <mergeCell ref="K37:K39"/>
    <mergeCell ref="L37:O37"/>
    <mergeCell ref="G38:G39"/>
    <mergeCell ref="H38:H39"/>
    <mergeCell ref="A6:O6"/>
    <mergeCell ref="A7:O7"/>
    <mergeCell ref="A9:A11"/>
    <mergeCell ref="B9:B11"/>
    <mergeCell ref="C9:C11"/>
    <mergeCell ref="D9:D11"/>
    <mergeCell ref="E9:E11"/>
    <mergeCell ref="F9:F11"/>
    <mergeCell ref="G9:J9"/>
    <mergeCell ref="K9:K11"/>
  </mergeCells>
  <pageMargins left="0.51181102362204722" right="0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59"/>
  <sheetViews>
    <sheetView tabSelected="1" topLeftCell="A232" workbookViewId="0">
      <selection activeCell="I217" sqref="I217"/>
    </sheetView>
  </sheetViews>
  <sheetFormatPr defaultRowHeight="12.75"/>
  <cols>
    <col min="1" max="1" width="6.28515625" style="277" customWidth="1"/>
    <col min="2" max="2" width="8.85546875" style="371" customWidth="1"/>
    <col min="3" max="3" width="33.140625" style="372" customWidth="1"/>
    <col min="4" max="4" width="7.85546875" style="373" customWidth="1"/>
    <col min="5" max="5" width="10" style="373" customWidth="1"/>
    <col min="6" max="6" width="11.42578125" style="374" customWidth="1"/>
    <col min="7" max="7" width="12.85546875" style="375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ht="15.75">
      <c r="A1" s="424" t="s">
        <v>37</v>
      </c>
      <c r="B1" s="424"/>
      <c r="C1" s="424"/>
      <c r="D1" s="424"/>
      <c r="E1" s="424"/>
      <c r="F1" s="424"/>
      <c r="G1" s="424"/>
    </row>
    <row r="2" spans="1:10" ht="18.75" thickBot="1">
      <c r="A2" s="425" t="s">
        <v>38</v>
      </c>
      <c r="B2" s="425"/>
      <c r="C2" s="425"/>
      <c r="D2" s="425"/>
      <c r="E2" s="425"/>
      <c r="F2" s="425"/>
      <c r="G2" s="425"/>
    </row>
    <row r="3" spans="1:10" ht="27" thickBot="1">
      <c r="A3" s="426" t="s">
        <v>39</v>
      </c>
      <c r="B3" s="427"/>
      <c r="C3" s="427"/>
      <c r="D3" s="427"/>
      <c r="E3" s="427"/>
      <c r="F3" s="427"/>
      <c r="G3" s="428"/>
    </row>
    <row r="4" spans="1:10" ht="13.5" thickBot="1">
      <c r="A4" s="140"/>
      <c r="B4" s="141"/>
      <c r="C4" s="142"/>
      <c r="D4" s="143"/>
      <c r="E4" s="143"/>
      <c r="F4" s="144"/>
      <c r="G4" s="145"/>
    </row>
    <row r="5" spans="1:10" ht="13.5" thickBot="1">
      <c r="A5" s="146" t="s">
        <v>40</v>
      </c>
      <c r="B5" s="147" t="s">
        <v>41</v>
      </c>
      <c r="C5" s="148" t="s">
        <v>42</v>
      </c>
      <c r="D5" s="149" t="s">
        <v>43</v>
      </c>
      <c r="E5" s="150" t="s">
        <v>44</v>
      </c>
      <c r="F5" s="151" t="s">
        <v>45</v>
      </c>
      <c r="G5" s="152" t="s">
        <v>46</v>
      </c>
    </row>
    <row r="6" spans="1:10">
      <c r="A6" s="153"/>
      <c r="B6" s="154"/>
      <c r="C6" s="155" t="s">
        <v>47</v>
      </c>
      <c r="D6" s="150"/>
      <c r="E6" s="150"/>
      <c r="F6" s="156"/>
      <c r="G6" s="157"/>
    </row>
    <row r="7" spans="1:10" ht="15.75">
      <c r="A7" s="158"/>
      <c r="B7" s="429" t="s">
        <v>48</v>
      </c>
      <c r="C7" s="159" t="s">
        <v>49</v>
      </c>
      <c r="D7" s="160" t="s">
        <v>50</v>
      </c>
      <c r="E7" s="160">
        <v>0.35</v>
      </c>
      <c r="F7" s="416">
        <v>10593.55</v>
      </c>
      <c r="G7" s="161"/>
    </row>
    <row r="8" spans="1:10" ht="15.75">
      <c r="A8" s="158"/>
      <c r="B8" s="443"/>
      <c r="C8" s="162" t="s">
        <v>51</v>
      </c>
      <c r="D8" s="160" t="s">
        <v>50</v>
      </c>
      <c r="E8" s="160">
        <v>0.65</v>
      </c>
      <c r="F8" s="416"/>
      <c r="G8" s="161"/>
    </row>
    <row r="9" spans="1:10" ht="15.75">
      <c r="A9" s="158"/>
      <c r="B9" s="443"/>
      <c r="C9" s="162" t="s">
        <v>52</v>
      </c>
      <c r="D9" s="160" t="s">
        <v>53</v>
      </c>
      <c r="E9" s="160">
        <v>1</v>
      </c>
      <c r="F9" s="416"/>
      <c r="G9" s="161"/>
    </row>
    <row r="10" spans="1:10" ht="15.75">
      <c r="A10" s="158"/>
      <c r="B10" s="430"/>
      <c r="C10" s="159" t="s">
        <v>54</v>
      </c>
      <c r="D10" s="160" t="s">
        <v>50</v>
      </c>
      <c r="E10" s="160">
        <v>8</v>
      </c>
      <c r="F10" s="416"/>
      <c r="G10" s="161"/>
    </row>
    <row r="11" spans="1:10" ht="13.5" thickBot="1">
      <c r="A11" s="163"/>
      <c r="B11" s="164"/>
      <c r="C11" s="165"/>
      <c r="D11" s="166"/>
      <c r="E11" s="167" t="s">
        <v>55</v>
      </c>
      <c r="F11" s="168">
        <f>SUM(F7:F10)</f>
        <v>10593.55</v>
      </c>
      <c r="G11" s="169"/>
    </row>
    <row r="12" spans="1:10">
      <c r="A12" s="170"/>
      <c r="B12" s="171"/>
      <c r="C12" s="155" t="s">
        <v>47</v>
      </c>
      <c r="D12" s="172"/>
      <c r="E12" s="173"/>
      <c r="F12" s="174"/>
      <c r="G12" s="175"/>
      <c r="I12" t="s">
        <v>56</v>
      </c>
      <c r="J12" s="176">
        <f>F20+F31+F45</f>
        <v>16809.02</v>
      </c>
    </row>
    <row r="13" spans="1:10">
      <c r="A13" s="158"/>
      <c r="B13" s="177"/>
      <c r="C13" s="178" t="s">
        <v>57</v>
      </c>
      <c r="D13" s="179"/>
      <c r="E13" s="180"/>
      <c r="F13" s="181"/>
      <c r="G13" s="182"/>
    </row>
    <row r="14" spans="1:10" ht="15.75">
      <c r="A14" s="158"/>
      <c r="B14" s="406" t="s">
        <v>58</v>
      </c>
      <c r="C14" s="162" t="s">
        <v>59</v>
      </c>
      <c r="D14" s="160" t="s">
        <v>53</v>
      </c>
      <c r="E14" s="160">
        <v>1</v>
      </c>
      <c r="F14" s="416">
        <v>6636.26</v>
      </c>
      <c r="G14" s="183"/>
    </row>
    <row r="15" spans="1:10" ht="15.75">
      <c r="A15" s="158"/>
      <c r="B15" s="407"/>
      <c r="C15" s="159" t="s">
        <v>60</v>
      </c>
      <c r="D15" s="160" t="s">
        <v>53</v>
      </c>
      <c r="E15" s="160">
        <v>1</v>
      </c>
      <c r="F15" s="416"/>
      <c r="G15" s="183"/>
    </row>
    <row r="16" spans="1:10" ht="15.75">
      <c r="A16" s="158"/>
      <c r="B16" s="407"/>
      <c r="C16" s="162" t="s">
        <v>61</v>
      </c>
      <c r="D16" s="160" t="s">
        <v>53</v>
      </c>
      <c r="E16" s="160">
        <v>1</v>
      </c>
      <c r="F16" s="416"/>
      <c r="G16" s="183"/>
    </row>
    <row r="17" spans="1:7" ht="15.75">
      <c r="A17" s="158"/>
      <c r="B17" s="408"/>
      <c r="C17" s="184" t="s">
        <v>62</v>
      </c>
      <c r="D17" s="185" t="s">
        <v>63</v>
      </c>
      <c r="E17" s="185">
        <v>2</v>
      </c>
      <c r="F17" s="417"/>
      <c r="G17" s="183"/>
    </row>
    <row r="18" spans="1:7" ht="15.75">
      <c r="A18" s="158"/>
      <c r="B18" s="186" t="s">
        <v>48</v>
      </c>
      <c r="C18" s="187" t="s">
        <v>64</v>
      </c>
      <c r="D18" s="188" t="s">
        <v>53</v>
      </c>
      <c r="E18" s="188">
        <v>1</v>
      </c>
      <c r="F18" s="189">
        <v>355.37</v>
      </c>
      <c r="G18" s="183"/>
    </row>
    <row r="19" spans="1:7" ht="31.5">
      <c r="A19" s="158"/>
      <c r="B19" s="190" t="s">
        <v>65</v>
      </c>
      <c r="C19" s="187" t="s">
        <v>66</v>
      </c>
      <c r="D19" s="188" t="s">
        <v>63</v>
      </c>
      <c r="E19" s="160">
        <v>32</v>
      </c>
      <c r="F19" s="191">
        <v>2168.8000000000002</v>
      </c>
      <c r="G19" s="183"/>
    </row>
    <row r="20" spans="1:7" ht="13.5" thickBot="1">
      <c r="A20" s="163"/>
      <c r="B20" s="164"/>
      <c r="C20" s="192"/>
      <c r="D20" s="193"/>
      <c r="E20" s="167" t="s">
        <v>55</v>
      </c>
      <c r="F20" s="168">
        <f>SUM(F14:F19)</f>
        <v>9160.43</v>
      </c>
      <c r="G20" s="169"/>
    </row>
    <row r="21" spans="1:7" s="200" customFormat="1">
      <c r="A21" s="194"/>
      <c r="B21" s="195"/>
      <c r="C21" s="196" t="s">
        <v>67</v>
      </c>
      <c r="D21" s="197"/>
      <c r="E21" s="197"/>
      <c r="F21" s="198"/>
      <c r="G21" s="199"/>
    </row>
    <row r="22" spans="1:7" s="200" customFormat="1" ht="15.75">
      <c r="A22" s="201"/>
      <c r="B22" s="412" t="s">
        <v>68</v>
      </c>
      <c r="C22" s="202" t="s">
        <v>69</v>
      </c>
      <c r="D22" s="203" t="s">
        <v>53</v>
      </c>
      <c r="E22" s="203">
        <v>1</v>
      </c>
      <c r="F22" s="439">
        <v>1847.69</v>
      </c>
      <c r="G22" s="204"/>
    </row>
    <row r="23" spans="1:7" s="200" customFormat="1" ht="15.75">
      <c r="A23" s="201"/>
      <c r="B23" s="414"/>
      <c r="C23" s="205" t="s">
        <v>70</v>
      </c>
      <c r="D23" s="203" t="s">
        <v>53</v>
      </c>
      <c r="E23" s="203">
        <v>1</v>
      </c>
      <c r="F23" s="439"/>
      <c r="G23" s="204"/>
    </row>
    <row r="24" spans="1:7" s="200" customFormat="1" ht="13.5" thickBot="1">
      <c r="A24" s="206"/>
      <c r="B24" s="207"/>
      <c r="C24" s="208"/>
      <c r="D24" s="209"/>
      <c r="E24" s="167" t="s">
        <v>55</v>
      </c>
      <c r="F24" s="168">
        <f>SUM(F22:F23)</f>
        <v>1847.69</v>
      </c>
      <c r="G24" s="210"/>
    </row>
    <row r="25" spans="1:7" s="200" customFormat="1">
      <c r="A25" s="194"/>
      <c r="B25" s="195"/>
      <c r="C25" s="211" t="s">
        <v>67</v>
      </c>
      <c r="D25" s="212"/>
      <c r="E25" s="212"/>
      <c r="F25" s="213"/>
      <c r="G25" s="214"/>
    </row>
    <row r="26" spans="1:7" s="200" customFormat="1">
      <c r="A26" s="194"/>
      <c r="B26" s="195"/>
      <c r="C26" s="178" t="s">
        <v>57</v>
      </c>
      <c r="D26" s="197"/>
      <c r="E26" s="197"/>
      <c r="F26" s="215"/>
      <c r="G26" s="214"/>
    </row>
    <row r="27" spans="1:7" s="200" customFormat="1" ht="15">
      <c r="A27" s="194"/>
      <c r="B27" s="412" t="s">
        <v>58</v>
      </c>
      <c r="C27" s="216" t="s">
        <v>71</v>
      </c>
      <c r="D27" s="217" t="s">
        <v>72</v>
      </c>
      <c r="E27" s="218">
        <v>10</v>
      </c>
      <c r="F27" s="440">
        <v>6059.91</v>
      </c>
      <c r="G27" s="219"/>
    </row>
    <row r="28" spans="1:7" s="200" customFormat="1" ht="15">
      <c r="A28" s="194"/>
      <c r="B28" s="414"/>
      <c r="C28" s="220" t="s">
        <v>73</v>
      </c>
      <c r="D28" s="221" t="s">
        <v>72</v>
      </c>
      <c r="E28" s="222">
        <v>10</v>
      </c>
      <c r="F28" s="441"/>
      <c r="G28" s="219"/>
    </row>
    <row r="29" spans="1:7" s="200" customFormat="1" ht="15">
      <c r="A29" s="194"/>
      <c r="B29" s="223" t="s">
        <v>74</v>
      </c>
      <c r="C29" s="224" t="s">
        <v>75</v>
      </c>
      <c r="D29" s="225" t="s">
        <v>72</v>
      </c>
      <c r="E29" s="226">
        <v>20</v>
      </c>
      <c r="F29" s="227">
        <v>470.46</v>
      </c>
      <c r="G29" s="219"/>
    </row>
    <row r="30" spans="1:7" s="200" customFormat="1">
      <c r="A30" s="201"/>
      <c r="B30" s="228"/>
      <c r="C30" s="229"/>
      <c r="D30" s="212"/>
      <c r="E30" s="230"/>
      <c r="F30" s="231"/>
      <c r="G30" s="232"/>
    </row>
    <row r="31" spans="1:7" ht="13.5" thickBot="1">
      <c r="A31" s="163"/>
      <c r="B31" s="164"/>
      <c r="C31" s="233"/>
      <c r="D31" s="193"/>
      <c r="E31" s="234" t="s">
        <v>55</v>
      </c>
      <c r="F31" s="168">
        <f>SUM(F27:F30)</f>
        <v>6530.37</v>
      </c>
      <c r="G31" s="169"/>
    </row>
    <row r="32" spans="1:7">
      <c r="A32" s="158"/>
      <c r="B32" s="177"/>
      <c r="C32" s="235" t="s">
        <v>76</v>
      </c>
      <c r="D32" s="179"/>
      <c r="E32" s="179"/>
      <c r="F32" s="236"/>
      <c r="G32" s="182"/>
    </row>
    <row r="33" spans="1:12" ht="15.75">
      <c r="A33" s="237"/>
      <c r="B33" s="238" t="s">
        <v>77</v>
      </c>
      <c r="C33" s="239" t="s">
        <v>78</v>
      </c>
      <c r="D33" s="188" t="s">
        <v>50</v>
      </c>
      <c r="E33" s="188">
        <v>11.7</v>
      </c>
      <c r="F33" s="240">
        <v>629.70000000000005</v>
      </c>
      <c r="G33" s="241"/>
    </row>
    <row r="34" spans="1:12">
      <c r="A34" s="237"/>
      <c r="B34" s="228"/>
      <c r="C34" s="242"/>
      <c r="D34" s="177"/>
      <c r="E34" s="177"/>
      <c r="F34" s="243"/>
      <c r="G34" s="244"/>
    </row>
    <row r="35" spans="1:12" ht="13.5" thickBot="1">
      <c r="A35" s="237"/>
      <c r="B35" s="245"/>
      <c r="C35" s="246"/>
      <c r="D35" s="247"/>
      <c r="E35" s="248" t="s">
        <v>55</v>
      </c>
      <c r="F35" s="168">
        <f>SUM(F33:F34)</f>
        <v>629.70000000000005</v>
      </c>
      <c r="G35" s="244"/>
      <c r="K35" s="249"/>
      <c r="L35" s="250"/>
    </row>
    <row r="36" spans="1:12">
      <c r="A36" s="153"/>
      <c r="B36" s="251"/>
      <c r="C36" s="252" t="s">
        <v>79</v>
      </c>
      <c r="D36" s="253"/>
      <c r="E36" s="253"/>
      <c r="F36" s="254"/>
      <c r="G36" s="255"/>
      <c r="K36" s="249"/>
      <c r="L36" s="249"/>
    </row>
    <row r="37" spans="1:12" ht="12.75" customHeight="1">
      <c r="A37" s="256"/>
      <c r="B37" s="190"/>
      <c r="C37" s="257"/>
      <c r="D37" s="258"/>
      <c r="E37" s="258"/>
      <c r="F37" s="259"/>
      <c r="G37" s="255"/>
    </row>
    <row r="38" spans="1:12" ht="12.75" customHeight="1">
      <c r="A38" s="256"/>
      <c r="B38" s="190"/>
      <c r="C38" s="257"/>
      <c r="D38" s="258"/>
      <c r="E38" s="258"/>
      <c r="F38" s="259"/>
      <c r="G38" s="255"/>
    </row>
    <row r="39" spans="1:12">
      <c r="A39" s="170"/>
      <c r="B39" s="171"/>
      <c r="C39" s="260"/>
      <c r="D39" s="172"/>
      <c r="E39" s="179"/>
      <c r="F39" s="261"/>
      <c r="G39" s="255"/>
    </row>
    <row r="40" spans="1:12" ht="13.5" thickBot="1">
      <c r="A40" s="163"/>
      <c r="B40" s="164"/>
      <c r="C40" s="262"/>
      <c r="D40" s="193"/>
      <c r="E40" s="234" t="s">
        <v>55</v>
      </c>
      <c r="F40" s="168">
        <f>SUM(F37:F39)</f>
        <v>0</v>
      </c>
      <c r="G40" s="255"/>
    </row>
    <row r="41" spans="1:12">
      <c r="A41" s="158"/>
      <c r="B41" s="177"/>
      <c r="C41" s="252" t="s">
        <v>79</v>
      </c>
      <c r="D41" s="263"/>
      <c r="E41" s="264"/>
      <c r="F41" s="265"/>
      <c r="G41" s="255"/>
    </row>
    <row r="42" spans="1:12">
      <c r="A42" s="256"/>
      <c r="B42" s="190"/>
      <c r="C42" s="178" t="s">
        <v>57</v>
      </c>
      <c r="D42" s="247"/>
      <c r="E42" s="248"/>
      <c r="F42" s="266"/>
      <c r="G42" s="255"/>
    </row>
    <row r="43" spans="1:12">
      <c r="A43" s="256"/>
      <c r="B43" s="406" t="s">
        <v>74</v>
      </c>
      <c r="C43" s="267" t="s">
        <v>80</v>
      </c>
      <c r="D43" s="268" t="s">
        <v>53</v>
      </c>
      <c r="E43" s="269">
        <v>3</v>
      </c>
      <c r="F43" s="442">
        <v>1118.22</v>
      </c>
      <c r="G43" s="270"/>
    </row>
    <row r="44" spans="1:12" ht="12.75" customHeight="1">
      <c r="A44" s="256"/>
      <c r="B44" s="408"/>
      <c r="C44" s="267" t="s">
        <v>81</v>
      </c>
      <c r="D44" s="268" t="s">
        <v>53</v>
      </c>
      <c r="E44" s="268">
        <v>1</v>
      </c>
      <c r="F44" s="442"/>
      <c r="G44" s="270"/>
    </row>
    <row r="45" spans="1:12" ht="13.5" thickBot="1">
      <c r="A45" s="163"/>
      <c r="B45" s="164"/>
      <c r="C45" s="262"/>
      <c r="D45" s="193"/>
      <c r="E45" s="234" t="s">
        <v>55</v>
      </c>
      <c r="F45" s="168">
        <f>SUM(F43:F44)</f>
        <v>1118.22</v>
      </c>
      <c r="G45" s="169"/>
    </row>
    <row r="46" spans="1:12" ht="13.5" thickBot="1">
      <c r="A46" s="271"/>
      <c r="B46" s="272"/>
      <c r="C46" s="273"/>
      <c r="D46" s="272"/>
      <c r="E46" s="274" t="s">
        <v>82</v>
      </c>
      <c r="F46" s="275">
        <f>F45+F35+F40+F31+F24+F20+F11</f>
        <v>29879.96</v>
      </c>
      <c r="G46" s="276"/>
    </row>
    <row r="48" spans="1:12">
      <c r="B48" s="278"/>
      <c r="C48" s="279" t="s">
        <v>22</v>
      </c>
      <c r="D48" s="280"/>
      <c r="E48" s="281" t="s">
        <v>25</v>
      </c>
      <c r="F48" s="282"/>
      <c r="G48" s="283"/>
    </row>
    <row r="49" spans="1:7">
      <c r="B49" s="278"/>
      <c r="C49" s="279"/>
      <c r="D49" s="280"/>
      <c r="E49" s="281"/>
      <c r="F49" s="282"/>
      <c r="G49" s="283"/>
    </row>
    <row r="50" spans="1:7">
      <c r="B50" s="278"/>
      <c r="C50" s="279"/>
      <c r="D50" s="280"/>
      <c r="E50" s="281"/>
      <c r="F50" s="282"/>
      <c r="G50" s="283"/>
    </row>
    <row r="51" spans="1:7">
      <c r="B51" s="278"/>
      <c r="C51" s="279"/>
      <c r="D51" s="280"/>
      <c r="E51" s="281"/>
      <c r="F51" s="282"/>
      <c r="G51" s="283"/>
    </row>
    <row r="52" spans="1:7">
      <c r="B52" s="278"/>
      <c r="C52" s="279"/>
      <c r="D52" s="280"/>
      <c r="E52" s="281"/>
      <c r="F52" s="282"/>
      <c r="G52" s="283"/>
    </row>
    <row r="53" spans="1:7">
      <c r="B53" s="278"/>
      <c r="C53" s="279"/>
      <c r="D53" s="280"/>
      <c r="E53" s="281"/>
      <c r="F53" s="282"/>
      <c r="G53" s="283"/>
    </row>
    <row r="54" spans="1:7" s="284" customFormat="1" ht="15.75">
      <c r="A54" s="424" t="s">
        <v>37</v>
      </c>
      <c r="B54" s="424"/>
      <c r="C54" s="424"/>
      <c r="D54" s="424"/>
      <c r="E54" s="424"/>
      <c r="F54" s="424"/>
      <c r="G54" s="424"/>
    </row>
    <row r="55" spans="1:7" ht="18.75" thickBot="1">
      <c r="A55" s="425" t="s">
        <v>38</v>
      </c>
      <c r="B55" s="425"/>
      <c r="C55" s="425"/>
      <c r="D55" s="425"/>
      <c r="E55" s="425"/>
      <c r="F55" s="425"/>
      <c r="G55" s="425"/>
    </row>
    <row r="56" spans="1:7" ht="27" thickBot="1">
      <c r="A56" s="426" t="s">
        <v>83</v>
      </c>
      <c r="B56" s="427"/>
      <c r="C56" s="427"/>
      <c r="D56" s="427"/>
      <c r="E56" s="427"/>
      <c r="F56" s="427"/>
      <c r="G56" s="428"/>
    </row>
    <row r="57" spans="1:7" ht="13.5" thickBot="1">
      <c r="A57" s="140"/>
      <c r="B57" s="141"/>
      <c r="C57" s="142"/>
      <c r="D57" s="143"/>
      <c r="E57" s="143"/>
      <c r="F57" s="144"/>
      <c r="G57" s="145"/>
    </row>
    <row r="58" spans="1:7" ht="13.5" thickBot="1">
      <c r="A58" s="146" t="s">
        <v>40</v>
      </c>
      <c r="B58" s="147" t="s">
        <v>41</v>
      </c>
      <c r="C58" s="148" t="s">
        <v>42</v>
      </c>
      <c r="D58" s="149" t="s">
        <v>43</v>
      </c>
      <c r="E58" s="150" t="s">
        <v>44</v>
      </c>
      <c r="F58" s="151" t="s">
        <v>45</v>
      </c>
      <c r="G58" s="152" t="s">
        <v>46</v>
      </c>
    </row>
    <row r="59" spans="1:7">
      <c r="A59" s="153"/>
      <c r="B59" s="154"/>
      <c r="C59" s="155" t="s">
        <v>47</v>
      </c>
      <c r="D59" s="150"/>
      <c r="E59" s="150"/>
      <c r="F59" s="156"/>
      <c r="G59" s="157"/>
    </row>
    <row r="60" spans="1:7" ht="15.75">
      <c r="A60" s="158"/>
      <c r="B60" s="285" t="s">
        <v>84</v>
      </c>
      <c r="C60" s="286" t="s">
        <v>54</v>
      </c>
      <c r="D60" s="185" t="s">
        <v>50</v>
      </c>
      <c r="E60" s="185">
        <v>40</v>
      </c>
      <c r="F60" s="287">
        <v>29700.2</v>
      </c>
      <c r="G60" s="161"/>
    </row>
    <row r="61" spans="1:7" ht="15.75">
      <c r="A61" s="158"/>
      <c r="B61" s="288" t="s">
        <v>74</v>
      </c>
      <c r="C61" s="187" t="s">
        <v>85</v>
      </c>
      <c r="D61" s="188" t="s">
        <v>53</v>
      </c>
      <c r="E61" s="188">
        <v>1</v>
      </c>
      <c r="F61" s="189">
        <v>424.48</v>
      </c>
      <c r="G61" s="161"/>
    </row>
    <row r="62" spans="1:7" ht="15.75">
      <c r="A62" s="158"/>
      <c r="B62" s="285" t="s">
        <v>86</v>
      </c>
      <c r="C62" s="187" t="s">
        <v>87</v>
      </c>
      <c r="D62" s="289" t="s">
        <v>50</v>
      </c>
      <c r="E62" s="289">
        <v>1.64</v>
      </c>
      <c r="F62" s="290">
        <v>7721.2</v>
      </c>
      <c r="G62" s="161"/>
    </row>
    <row r="63" spans="1:7" ht="13.5" thickBot="1">
      <c r="A63" s="163"/>
      <c r="B63" s="164"/>
      <c r="C63" s="165"/>
      <c r="D63" s="166"/>
      <c r="E63" s="167" t="s">
        <v>55</v>
      </c>
      <c r="F63" s="168">
        <f>SUM(F60:F62)</f>
        <v>37845.879999999997</v>
      </c>
      <c r="G63" s="169"/>
    </row>
    <row r="64" spans="1:7">
      <c r="A64" s="170"/>
      <c r="B64" s="171"/>
      <c r="C64" s="155" t="s">
        <v>47</v>
      </c>
      <c r="D64" s="172"/>
      <c r="E64" s="173"/>
      <c r="F64" s="174"/>
      <c r="G64" s="175"/>
    </row>
    <row r="65" spans="1:10">
      <c r="A65" s="291"/>
      <c r="B65" s="190"/>
      <c r="C65" s="292" t="s">
        <v>57</v>
      </c>
      <c r="D65" s="293"/>
      <c r="E65" s="294"/>
      <c r="F65" s="295"/>
      <c r="G65" s="296"/>
    </row>
    <row r="66" spans="1:10" ht="15.75">
      <c r="A66" s="291"/>
      <c r="B66" s="435" t="s">
        <v>88</v>
      </c>
      <c r="C66" s="297" t="s">
        <v>89</v>
      </c>
      <c r="D66" s="160" t="s">
        <v>53</v>
      </c>
      <c r="E66" s="160">
        <v>1</v>
      </c>
      <c r="F66" s="416">
        <v>1776.41</v>
      </c>
      <c r="G66" s="296"/>
      <c r="I66" t="s">
        <v>90</v>
      </c>
      <c r="J66" s="176">
        <f>F63+F77+F88</f>
        <v>38120.879999999997</v>
      </c>
    </row>
    <row r="67" spans="1:10" ht="15.75">
      <c r="A67" s="291"/>
      <c r="B67" s="435"/>
      <c r="C67" s="298" t="s">
        <v>51</v>
      </c>
      <c r="D67" s="160" t="s">
        <v>50</v>
      </c>
      <c r="E67" s="160">
        <v>0.5</v>
      </c>
      <c r="F67" s="416"/>
      <c r="G67" s="296"/>
    </row>
    <row r="68" spans="1:10" ht="15.75">
      <c r="A68" s="291"/>
      <c r="B68" s="435"/>
      <c r="C68" s="298" t="s">
        <v>91</v>
      </c>
      <c r="D68" s="160" t="s">
        <v>50</v>
      </c>
      <c r="E68" s="160">
        <v>0.35</v>
      </c>
      <c r="F68" s="416"/>
      <c r="G68" s="296"/>
      <c r="I68" t="s">
        <v>56</v>
      </c>
      <c r="J68" s="176">
        <f>F74+F82+F94</f>
        <v>14957.02</v>
      </c>
    </row>
    <row r="69" spans="1:10" ht="15.75">
      <c r="A69" s="158"/>
      <c r="B69" s="436" t="s">
        <v>92</v>
      </c>
      <c r="C69" s="297" t="s">
        <v>93</v>
      </c>
      <c r="D69" s="160" t="s">
        <v>53</v>
      </c>
      <c r="E69" s="160">
        <v>1</v>
      </c>
      <c r="F69" s="416">
        <v>8285.08</v>
      </c>
      <c r="G69" s="183"/>
    </row>
    <row r="70" spans="1:10" ht="15.75">
      <c r="A70" s="158"/>
      <c r="B70" s="437"/>
      <c r="C70" s="297" t="s">
        <v>89</v>
      </c>
      <c r="D70" s="160" t="s">
        <v>53</v>
      </c>
      <c r="E70" s="160">
        <v>2</v>
      </c>
      <c r="F70" s="416"/>
      <c r="G70" s="183"/>
    </row>
    <row r="71" spans="1:10" ht="15.75">
      <c r="A71" s="158"/>
      <c r="B71" s="438"/>
      <c r="C71" s="297" t="s">
        <v>94</v>
      </c>
      <c r="D71" s="160" t="s">
        <v>53</v>
      </c>
      <c r="E71" s="160">
        <v>2</v>
      </c>
      <c r="F71" s="416"/>
      <c r="G71" s="183"/>
    </row>
    <row r="72" spans="1:10" ht="15.75">
      <c r="A72" s="158"/>
      <c r="B72" s="186" t="s">
        <v>58</v>
      </c>
      <c r="C72" s="187" t="s">
        <v>62</v>
      </c>
      <c r="D72" s="188" t="s">
        <v>63</v>
      </c>
      <c r="E72" s="188">
        <v>2</v>
      </c>
      <c r="F72" s="189">
        <v>231.4</v>
      </c>
      <c r="G72" s="183"/>
    </row>
    <row r="73" spans="1:10" ht="31.5">
      <c r="A73" s="158"/>
      <c r="B73" s="190" t="s">
        <v>65</v>
      </c>
      <c r="C73" s="187" t="s">
        <v>66</v>
      </c>
      <c r="D73" s="188" t="s">
        <v>63</v>
      </c>
      <c r="E73" s="188">
        <v>30</v>
      </c>
      <c r="F73" s="189">
        <v>2102</v>
      </c>
      <c r="G73" s="183"/>
    </row>
    <row r="74" spans="1:10" ht="13.5" thickBot="1">
      <c r="A74" s="163"/>
      <c r="B74" s="164"/>
      <c r="C74" s="192"/>
      <c r="D74" s="193"/>
      <c r="E74" s="167" t="s">
        <v>55</v>
      </c>
      <c r="F74" s="168">
        <f>SUM(F66:F73)</f>
        <v>12394.89</v>
      </c>
      <c r="G74" s="169"/>
    </row>
    <row r="75" spans="1:10">
      <c r="A75" s="194"/>
      <c r="B75" s="195"/>
      <c r="C75" s="211" t="s">
        <v>67</v>
      </c>
      <c r="D75" s="212"/>
      <c r="E75" s="212"/>
      <c r="F75" s="299"/>
      <c r="G75" s="199"/>
    </row>
    <row r="76" spans="1:10">
      <c r="A76" s="300"/>
      <c r="B76" s="301"/>
      <c r="C76" s="302"/>
      <c r="D76" s="303"/>
      <c r="E76" s="303"/>
      <c r="F76" s="304"/>
      <c r="G76" s="305"/>
    </row>
    <row r="77" spans="1:10" ht="13.5" thickBot="1">
      <c r="A77" s="206"/>
      <c r="B77" s="207"/>
      <c r="C77" s="208"/>
      <c r="D77" s="209"/>
      <c r="E77" s="167" t="s">
        <v>55</v>
      </c>
      <c r="F77" s="168">
        <f>SUM(F76:F76)</f>
        <v>0</v>
      </c>
      <c r="G77" s="210"/>
    </row>
    <row r="78" spans="1:10">
      <c r="A78" s="194"/>
      <c r="B78" s="195"/>
      <c r="C78" s="211" t="s">
        <v>67</v>
      </c>
      <c r="D78" s="212"/>
      <c r="E78" s="212"/>
      <c r="F78" s="213"/>
      <c r="G78" s="214"/>
    </row>
    <row r="79" spans="1:10">
      <c r="A79" s="194"/>
      <c r="B79" s="195"/>
      <c r="C79" s="178" t="s">
        <v>57</v>
      </c>
      <c r="D79" s="197"/>
      <c r="E79" s="197"/>
      <c r="F79" s="215"/>
      <c r="G79" s="214"/>
    </row>
    <row r="80" spans="1:10" ht="15.75">
      <c r="A80" s="194"/>
      <c r="B80" s="223" t="s">
        <v>88</v>
      </c>
      <c r="C80" s="162" t="s">
        <v>95</v>
      </c>
      <c r="D80" s="160" t="s">
        <v>53</v>
      </c>
      <c r="E80" s="160">
        <v>1</v>
      </c>
      <c r="F80" s="306">
        <v>225</v>
      </c>
      <c r="G80" s="219"/>
    </row>
    <row r="81" spans="1:7">
      <c r="A81" s="201"/>
      <c r="B81" s="228"/>
      <c r="C81" s="307"/>
      <c r="D81" s="308"/>
      <c r="E81" s="309"/>
      <c r="F81" s="310"/>
      <c r="G81" s="232"/>
    </row>
    <row r="82" spans="1:7" ht="13.5" thickBot="1">
      <c r="A82" s="163"/>
      <c r="B82" s="164"/>
      <c r="C82" s="233"/>
      <c r="D82" s="193"/>
      <c r="E82" s="234" t="s">
        <v>55</v>
      </c>
      <c r="F82" s="168">
        <f>SUM(F80:F81)</f>
        <v>225</v>
      </c>
      <c r="G82" s="169"/>
    </row>
    <row r="83" spans="1:7">
      <c r="A83" s="158"/>
      <c r="B83" s="177"/>
      <c r="C83" s="311" t="s">
        <v>76</v>
      </c>
      <c r="D83" s="179"/>
      <c r="E83" s="179"/>
      <c r="F83" s="236"/>
      <c r="G83" s="182"/>
    </row>
    <row r="84" spans="1:7">
      <c r="A84" s="237"/>
      <c r="B84" s="228"/>
      <c r="C84" s="242"/>
      <c r="D84" s="177"/>
      <c r="E84" s="177"/>
      <c r="F84" s="243"/>
      <c r="G84" s="244"/>
    </row>
    <row r="85" spans="1:7" ht="13.5" thickBot="1">
      <c r="A85" s="237"/>
      <c r="B85" s="245"/>
      <c r="C85" s="246"/>
      <c r="D85" s="247"/>
      <c r="E85" s="248" t="s">
        <v>55</v>
      </c>
      <c r="F85" s="168">
        <f>SUM(F84:F84)</f>
        <v>0</v>
      </c>
      <c r="G85" s="244"/>
    </row>
    <row r="86" spans="1:7">
      <c r="A86" s="153"/>
      <c r="B86" s="251"/>
      <c r="C86" s="252" t="s">
        <v>79</v>
      </c>
      <c r="D86" s="253"/>
      <c r="E86" s="253"/>
      <c r="F86" s="254"/>
      <c r="G86" s="255"/>
    </row>
    <row r="87" spans="1:7" ht="25.5">
      <c r="A87" s="170"/>
      <c r="B87" s="190" t="s">
        <v>86</v>
      </c>
      <c r="C87" s="312" t="s">
        <v>96</v>
      </c>
      <c r="D87" s="313" t="s">
        <v>97</v>
      </c>
      <c r="E87" s="313">
        <v>1</v>
      </c>
      <c r="F87" s="314">
        <v>275</v>
      </c>
      <c r="G87" s="255"/>
    </row>
    <row r="88" spans="1:7" ht="13.5" thickBot="1">
      <c r="A88" s="163"/>
      <c r="B88" s="164"/>
      <c r="C88" s="262"/>
      <c r="D88" s="193"/>
      <c r="E88" s="234" t="s">
        <v>55</v>
      </c>
      <c r="F88" s="168">
        <f>SUM(F87:F87)</f>
        <v>275</v>
      </c>
      <c r="G88" s="255"/>
    </row>
    <row r="89" spans="1:7">
      <c r="A89" s="158"/>
      <c r="B89" s="177"/>
      <c r="C89" s="252" t="s">
        <v>79</v>
      </c>
      <c r="D89" s="263"/>
      <c r="E89" s="264"/>
      <c r="F89" s="265"/>
      <c r="G89" s="255"/>
    </row>
    <row r="90" spans="1:7">
      <c r="A90" s="256"/>
      <c r="B90" s="190"/>
      <c r="C90" s="178" t="s">
        <v>57</v>
      </c>
      <c r="D90" s="247"/>
      <c r="E90" s="248"/>
      <c r="F90" s="266"/>
      <c r="G90" s="255"/>
    </row>
    <row r="91" spans="1:7" ht="15.75">
      <c r="A91" s="256"/>
      <c r="B91" s="315" t="s">
        <v>48</v>
      </c>
      <c r="C91" s="286" t="s">
        <v>98</v>
      </c>
      <c r="D91" s="185" t="s">
        <v>53</v>
      </c>
      <c r="E91" s="185">
        <v>1</v>
      </c>
      <c r="F91" s="287">
        <v>2196.37</v>
      </c>
      <c r="G91" s="270"/>
    </row>
    <row r="92" spans="1:7">
      <c r="A92" s="256"/>
      <c r="B92" s="315" t="s">
        <v>68</v>
      </c>
      <c r="C92" s="267" t="s">
        <v>99</v>
      </c>
      <c r="D92" s="268" t="s">
        <v>53</v>
      </c>
      <c r="E92" s="268">
        <v>2</v>
      </c>
      <c r="F92" s="316">
        <v>140.76</v>
      </c>
      <c r="G92" s="270"/>
    </row>
    <row r="93" spans="1:7">
      <c r="A93" s="256"/>
      <c r="B93" s="190"/>
      <c r="C93" s="317"/>
      <c r="D93" s="263"/>
      <c r="E93" s="263"/>
      <c r="F93" s="318"/>
      <c r="G93" s="255"/>
    </row>
    <row r="94" spans="1:7" ht="13.5" thickBot="1">
      <c r="A94" s="163"/>
      <c r="B94" s="164"/>
      <c r="C94" s="262"/>
      <c r="D94" s="193"/>
      <c r="E94" s="234" t="s">
        <v>55</v>
      </c>
      <c r="F94" s="168">
        <f>SUM(F91:F93)</f>
        <v>2337.13</v>
      </c>
      <c r="G94" s="169"/>
    </row>
    <row r="95" spans="1:7" ht="13.5" thickBot="1">
      <c r="A95" s="271"/>
      <c r="B95" s="272"/>
      <c r="C95" s="273"/>
      <c r="D95" s="272"/>
      <c r="E95" s="274" t="s">
        <v>82</v>
      </c>
      <c r="F95" s="275">
        <f>F94+F88+F85+F82+F77+F74+F63</f>
        <v>53077.9</v>
      </c>
      <c r="G95" s="276"/>
    </row>
    <row r="97" spans="1:7">
      <c r="B97" s="278"/>
      <c r="C97" s="279" t="s">
        <v>22</v>
      </c>
      <c r="D97" s="280"/>
      <c r="E97" s="281" t="s">
        <v>25</v>
      </c>
      <c r="F97" s="282"/>
      <c r="G97" s="283"/>
    </row>
    <row r="98" spans="1:7">
      <c r="B98" s="278"/>
      <c r="C98" s="279"/>
      <c r="D98" s="280"/>
      <c r="E98" s="281"/>
      <c r="F98" s="282"/>
      <c r="G98" s="283"/>
    </row>
    <row r="99" spans="1:7">
      <c r="B99" s="278"/>
      <c r="C99" s="279"/>
      <c r="D99" s="280"/>
      <c r="E99" s="281"/>
      <c r="F99" s="282"/>
      <c r="G99" s="283"/>
    </row>
    <row r="100" spans="1:7">
      <c r="B100" s="278"/>
      <c r="C100" s="279"/>
      <c r="D100" s="280"/>
      <c r="E100" s="281"/>
      <c r="F100" s="282"/>
      <c r="G100" s="283"/>
    </row>
    <row r="101" spans="1:7">
      <c r="B101" s="278"/>
      <c r="C101" s="279"/>
      <c r="D101" s="280"/>
      <c r="E101" s="281"/>
      <c r="F101" s="282"/>
      <c r="G101" s="283"/>
    </row>
    <row r="102" spans="1:7">
      <c r="B102" s="278"/>
      <c r="C102" s="279"/>
      <c r="D102" s="280"/>
      <c r="E102" s="281"/>
      <c r="F102" s="282"/>
      <c r="G102" s="283"/>
    </row>
    <row r="103" spans="1:7">
      <c r="B103" s="278"/>
      <c r="C103" s="279"/>
      <c r="D103" s="280"/>
      <c r="E103" s="281"/>
      <c r="F103" s="282"/>
      <c r="G103" s="283"/>
    </row>
    <row r="104" spans="1:7">
      <c r="B104" s="278"/>
      <c r="C104" s="279"/>
      <c r="D104" s="280"/>
      <c r="E104" s="281"/>
      <c r="F104" s="282"/>
      <c r="G104" s="283"/>
    </row>
    <row r="105" spans="1:7">
      <c r="B105" s="278"/>
      <c r="C105" s="279"/>
      <c r="D105" s="280"/>
      <c r="E105" s="281"/>
      <c r="F105" s="282"/>
      <c r="G105" s="283"/>
    </row>
    <row r="106" spans="1:7" ht="15.75">
      <c r="A106" s="424" t="s">
        <v>37</v>
      </c>
      <c r="B106" s="424"/>
      <c r="C106" s="424"/>
      <c r="D106" s="424"/>
      <c r="E106" s="424"/>
      <c r="F106" s="424"/>
      <c r="G106" s="424"/>
    </row>
    <row r="107" spans="1:7" ht="18.75" thickBot="1">
      <c r="A107" s="425" t="s">
        <v>38</v>
      </c>
      <c r="B107" s="425"/>
      <c r="C107" s="425"/>
      <c r="D107" s="425"/>
      <c r="E107" s="425"/>
      <c r="F107" s="425"/>
      <c r="G107" s="425"/>
    </row>
    <row r="108" spans="1:7" ht="27" thickBot="1">
      <c r="A108" s="426" t="s">
        <v>100</v>
      </c>
      <c r="B108" s="427"/>
      <c r="C108" s="427"/>
      <c r="D108" s="427"/>
      <c r="E108" s="427"/>
      <c r="F108" s="427"/>
      <c r="G108" s="428"/>
    </row>
    <row r="109" spans="1:7" ht="13.5" thickBot="1">
      <c r="A109" s="140"/>
      <c r="B109" s="141"/>
      <c r="C109" s="142"/>
      <c r="D109" s="143"/>
      <c r="E109" s="143"/>
      <c r="F109" s="144"/>
      <c r="G109" s="145"/>
    </row>
    <row r="110" spans="1:7" ht="13.5" thickBot="1">
      <c r="A110" s="146" t="s">
        <v>40</v>
      </c>
      <c r="B110" s="147" t="s">
        <v>41</v>
      </c>
      <c r="C110" s="148" t="s">
        <v>42</v>
      </c>
      <c r="D110" s="149" t="s">
        <v>43</v>
      </c>
      <c r="E110" s="150" t="s">
        <v>44</v>
      </c>
      <c r="F110" s="151" t="s">
        <v>45</v>
      </c>
      <c r="G110" s="152" t="s">
        <v>46</v>
      </c>
    </row>
    <row r="111" spans="1:7">
      <c r="A111" s="153"/>
      <c r="B111" s="154"/>
      <c r="C111" s="155" t="s">
        <v>47</v>
      </c>
      <c r="D111" s="150"/>
      <c r="E111" s="150"/>
      <c r="F111" s="156"/>
      <c r="G111" s="157"/>
    </row>
    <row r="112" spans="1:7" ht="15.75">
      <c r="A112" s="158"/>
      <c r="B112" s="285" t="s">
        <v>84</v>
      </c>
      <c r="C112" s="286" t="s">
        <v>101</v>
      </c>
      <c r="D112" s="185" t="s">
        <v>53</v>
      </c>
      <c r="E112" s="185">
        <v>1</v>
      </c>
      <c r="F112" s="287">
        <v>3580.4</v>
      </c>
      <c r="G112" s="161"/>
    </row>
    <row r="113" spans="1:10" ht="15.75">
      <c r="A113" s="158"/>
      <c r="B113" s="288" t="s">
        <v>74</v>
      </c>
      <c r="C113" s="187" t="s">
        <v>102</v>
      </c>
      <c r="D113" s="188" t="s">
        <v>50</v>
      </c>
      <c r="E113" s="188">
        <v>2.08</v>
      </c>
      <c r="F113" s="189">
        <v>1463.84</v>
      </c>
      <c r="G113" s="161"/>
    </row>
    <row r="114" spans="1:10" ht="13.5" thickBot="1">
      <c r="A114" s="163"/>
      <c r="B114" s="164"/>
      <c r="C114" s="165"/>
      <c r="D114" s="166"/>
      <c r="E114" s="167" t="s">
        <v>55</v>
      </c>
      <c r="F114" s="168">
        <f>SUM(F112:F113)</f>
        <v>5044.24</v>
      </c>
      <c r="G114" s="169"/>
    </row>
    <row r="115" spans="1:10">
      <c r="A115" s="158"/>
      <c r="B115" s="177"/>
      <c r="C115" s="178" t="s">
        <v>57</v>
      </c>
      <c r="D115" s="179"/>
      <c r="E115" s="180"/>
      <c r="F115" s="181"/>
      <c r="G115" s="182"/>
    </row>
    <row r="116" spans="1:10" ht="15.75">
      <c r="A116" s="158"/>
      <c r="B116" s="186" t="s">
        <v>92</v>
      </c>
      <c r="C116" s="319" t="s">
        <v>59</v>
      </c>
      <c r="D116" s="320" t="s">
        <v>53</v>
      </c>
      <c r="E116" s="320">
        <v>2</v>
      </c>
      <c r="F116" s="321">
        <v>1832.05</v>
      </c>
      <c r="G116" s="183"/>
      <c r="I116" t="s">
        <v>90</v>
      </c>
      <c r="J116" s="176">
        <f>F114+F125+F132+F136</f>
        <v>7276.79</v>
      </c>
    </row>
    <row r="117" spans="1:10" ht="15.75">
      <c r="A117" s="158"/>
      <c r="B117" s="406" t="s">
        <v>58</v>
      </c>
      <c r="C117" s="322" t="s">
        <v>103</v>
      </c>
      <c r="D117" s="323" t="s">
        <v>53</v>
      </c>
      <c r="E117" s="323">
        <v>3</v>
      </c>
      <c r="F117" s="416">
        <v>9591.24</v>
      </c>
      <c r="G117" s="183"/>
    </row>
    <row r="118" spans="1:10" ht="15.75">
      <c r="A118" s="158"/>
      <c r="B118" s="407"/>
      <c r="C118" s="322" t="s">
        <v>104</v>
      </c>
      <c r="D118" s="323" t="s">
        <v>105</v>
      </c>
      <c r="E118" s="323">
        <v>3</v>
      </c>
      <c r="F118" s="416"/>
      <c r="G118" s="183"/>
      <c r="I118" t="s">
        <v>56</v>
      </c>
      <c r="J118" s="176">
        <f>F121+F129+F140</f>
        <v>12104.91</v>
      </c>
    </row>
    <row r="119" spans="1:10" ht="15.75">
      <c r="A119" s="158"/>
      <c r="B119" s="407"/>
      <c r="C119" s="322" t="s">
        <v>106</v>
      </c>
      <c r="D119" s="323" t="s">
        <v>50</v>
      </c>
      <c r="E119" s="323">
        <v>0.25</v>
      </c>
      <c r="F119" s="416"/>
      <c r="G119" s="183"/>
    </row>
    <row r="120" spans="1:10" ht="15.75">
      <c r="A120" s="158"/>
      <c r="B120" s="408"/>
      <c r="C120" s="322" t="s">
        <v>62</v>
      </c>
      <c r="D120" s="323" t="s">
        <v>63</v>
      </c>
      <c r="E120" s="323">
        <v>2</v>
      </c>
      <c r="F120" s="416"/>
      <c r="G120" s="183"/>
    </row>
    <row r="121" spans="1:10" ht="13.5" thickBot="1">
      <c r="A121" s="163"/>
      <c r="B121" s="164"/>
      <c r="C121" s="324"/>
      <c r="D121" s="325"/>
      <c r="E121" s="326" t="s">
        <v>55</v>
      </c>
      <c r="F121" s="168">
        <f>SUM(F116:F120)</f>
        <v>11423.29</v>
      </c>
      <c r="G121" s="169"/>
    </row>
    <row r="122" spans="1:10">
      <c r="A122" s="194"/>
      <c r="B122" s="195"/>
      <c r="C122" s="196" t="s">
        <v>67</v>
      </c>
      <c r="D122" s="197"/>
      <c r="E122" s="197"/>
      <c r="F122" s="198"/>
      <c r="G122" s="199"/>
    </row>
    <row r="123" spans="1:10" ht="15.75">
      <c r="A123" s="201"/>
      <c r="B123" s="238" t="s">
        <v>74</v>
      </c>
      <c r="C123" s="205" t="s">
        <v>70</v>
      </c>
      <c r="D123" s="203" t="s">
        <v>53</v>
      </c>
      <c r="E123" s="203">
        <v>2</v>
      </c>
      <c r="F123" s="327">
        <v>1913.91</v>
      </c>
      <c r="G123" s="204"/>
    </row>
    <row r="124" spans="1:10">
      <c r="A124" s="300"/>
      <c r="B124" s="301"/>
      <c r="C124" s="302"/>
      <c r="D124" s="303"/>
      <c r="E124" s="303"/>
      <c r="F124" s="304"/>
      <c r="G124" s="305"/>
    </row>
    <row r="125" spans="1:10" ht="13.5" thickBot="1">
      <c r="A125" s="206"/>
      <c r="B125" s="207"/>
      <c r="C125" s="208"/>
      <c r="D125" s="209"/>
      <c r="E125" s="167" t="s">
        <v>55</v>
      </c>
      <c r="F125" s="168">
        <f>SUM(F123:F124)</f>
        <v>1913.91</v>
      </c>
      <c r="G125" s="210"/>
    </row>
    <row r="126" spans="1:10">
      <c r="A126" s="194"/>
      <c r="B126" s="195"/>
      <c r="C126" s="211" t="s">
        <v>67</v>
      </c>
      <c r="D126" s="212"/>
      <c r="E126" s="212"/>
      <c r="F126" s="213"/>
      <c r="G126" s="214"/>
    </row>
    <row r="127" spans="1:10">
      <c r="A127" s="194"/>
      <c r="B127" s="195"/>
      <c r="C127" s="178" t="s">
        <v>57</v>
      </c>
      <c r="D127" s="212"/>
      <c r="E127" s="212"/>
      <c r="F127" s="213"/>
      <c r="G127" s="214"/>
    </row>
    <row r="128" spans="1:10" ht="15">
      <c r="A128" s="194"/>
      <c r="B128" s="223" t="s">
        <v>74</v>
      </c>
      <c r="C128" s="224" t="s">
        <v>75</v>
      </c>
      <c r="D128" s="225" t="s">
        <v>72</v>
      </c>
      <c r="E128" s="226">
        <v>20</v>
      </c>
      <c r="F128" s="227">
        <v>470.46</v>
      </c>
      <c r="G128" s="214"/>
    </row>
    <row r="129" spans="1:7" ht="13.5" thickBot="1">
      <c r="A129" s="163"/>
      <c r="B129" s="164"/>
      <c r="C129" s="233"/>
      <c r="D129" s="193"/>
      <c r="E129" s="234" t="s">
        <v>55</v>
      </c>
      <c r="F129" s="168">
        <f>SUM(F128:F128)</f>
        <v>470.46</v>
      </c>
      <c r="G129" s="169"/>
    </row>
    <row r="130" spans="1:7">
      <c r="A130" s="158"/>
      <c r="B130" s="177"/>
      <c r="C130" s="311" t="s">
        <v>76</v>
      </c>
      <c r="D130" s="179"/>
      <c r="E130" s="179"/>
      <c r="F130" s="236"/>
      <c r="G130" s="182"/>
    </row>
    <row r="131" spans="1:7">
      <c r="A131" s="237"/>
      <c r="B131" s="228"/>
      <c r="C131" s="242"/>
      <c r="D131" s="177"/>
      <c r="E131" s="177"/>
      <c r="F131" s="243"/>
      <c r="G131" s="244"/>
    </row>
    <row r="132" spans="1:7" ht="13.5" thickBot="1">
      <c r="A132" s="237"/>
      <c r="B132" s="245"/>
      <c r="C132" s="246"/>
      <c r="D132" s="247"/>
      <c r="E132" s="248" t="s">
        <v>55</v>
      </c>
      <c r="F132" s="168">
        <f>SUM(F131:F131)</f>
        <v>0</v>
      </c>
      <c r="G132" s="244"/>
    </row>
    <row r="133" spans="1:7">
      <c r="A133" s="153"/>
      <c r="B133" s="251"/>
      <c r="C133" s="252" t="s">
        <v>79</v>
      </c>
      <c r="D133" s="253"/>
      <c r="E133" s="253"/>
      <c r="F133" s="254"/>
      <c r="G133" s="328"/>
    </row>
    <row r="134" spans="1:7" ht="15.75">
      <c r="A134" s="256"/>
      <c r="B134" s="190" t="s">
        <v>107</v>
      </c>
      <c r="C134" s="329" t="s">
        <v>108</v>
      </c>
      <c r="D134" s="330" t="s">
        <v>53</v>
      </c>
      <c r="E134" s="330">
        <v>3</v>
      </c>
      <c r="F134" s="331">
        <v>172.36</v>
      </c>
      <c r="G134" s="255"/>
    </row>
    <row r="135" spans="1:7" ht="15.75">
      <c r="A135" s="256"/>
      <c r="B135" s="315" t="s">
        <v>88</v>
      </c>
      <c r="C135" s="297" t="s">
        <v>108</v>
      </c>
      <c r="D135" s="332" t="s">
        <v>53</v>
      </c>
      <c r="E135" s="332">
        <v>2</v>
      </c>
      <c r="F135" s="240">
        <v>146.28</v>
      </c>
      <c r="G135" s="270"/>
    </row>
    <row r="136" spans="1:7" ht="13.5" thickBot="1">
      <c r="A136" s="163"/>
      <c r="B136" s="164"/>
      <c r="C136" s="262"/>
      <c r="D136" s="193"/>
      <c r="E136" s="234" t="s">
        <v>55</v>
      </c>
      <c r="F136" s="168">
        <f>SUM(F134:F135)</f>
        <v>318.64</v>
      </c>
      <c r="G136" s="169"/>
    </row>
    <row r="137" spans="1:7">
      <c r="A137" s="158"/>
      <c r="B137" s="177"/>
      <c r="C137" s="211" t="s">
        <v>79</v>
      </c>
      <c r="D137" s="263"/>
      <c r="E137" s="264"/>
      <c r="F137" s="265"/>
      <c r="G137" s="182"/>
    </row>
    <row r="138" spans="1:7">
      <c r="A138" s="256"/>
      <c r="B138" s="190"/>
      <c r="C138" s="333" t="s">
        <v>57</v>
      </c>
      <c r="D138" s="247"/>
      <c r="E138" s="248"/>
      <c r="F138" s="266"/>
      <c r="G138" s="255"/>
    </row>
    <row r="139" spans="1:7">
      <c r="A139" s="256"/>
      <c r="B139" s="315" t="s">
        <v>74</v>
      </c>
      <c r="C139" s="267" t="s">
        <v>99</v>
      </c>
      <c r="D139" s="268" t="s">
        <v>53</v>
      </c>
      <c r="E139" s="268">
        <v>3</v>
      </c>
      <c r="F139" s="316">
        <v>211.16</v>
      </c>
      <c r="G139" s="255"/>
    </row>
    <row r="140" spans="1:7" ht="13.5" thickBot="1">
      <c r="A140" s="163"/>
      <c r="B140" s="164"/>
      <c r="C140" s="262"/>
      <c r="D140" s="193"/>
      <c r="E140" s="234" t="s">
        <v>55</v>
      </c>
      <c r="F140" s="168">
        <f>SUM(F139:F139)</f>
        <v>211.16</v>
      </c>
      <c r="G140" s="169"/>
    </row>
    <row r="141" spans="1:7" ht="13.5" thickBot="1">
      <c r="A141" s="271"/>
      <c r="B141" s="272"/>
      <c r="C141" s="273"/>
      <c r="D141" s="272"/>
      <c r="E141" s="274" t="s">
        <v>82</v>
      </c>
      <c r="F141" s="275">
        <f>F140+F136+F132+F129+F125+F121+F114</f>
        <v>19381.7</v>
      </c>
      <c r="G141" s="276"/>
    </row>
    <row r="143" spans="1:7">
      <c r="B143" s="278"/>
      <c r="C143" s="279" t="s">
        <v>22</v>
      </c>
      <c r="D143" s="280"/>
      <c r="E143" s="281" t="s">
        <v>25</v>
      </c>
      <c r="F143" s="282"/>
      <c r="G143" s="283"/>
    </row>
    <row r="144" spans="1:7">
      <c r="B144" s="278"/>
      <c r="C144" s="279"/>
      <c r="D144" s="280"/>
      <c r="E144" s="281"/>
      <c r="F144" s="282"/>
      <c r="G144" s="283"/>
    </row>
    <row r="145" spans="1:7">
      <c r="B145" s="278"/>
      <c r="C145" s="279"/>
      <c r="D145" s="280"/>
      <c r="E145" s="281"/>
      <c r="F145" s="282"/>
      <c r="G145" s="283"/>
    </row>
    <row r="146" spans="1:7">
      <c r="B146" s="278"/>
      <c r="C146" s="279"/>
      <c r="D146" s="280"/>
      <c r="E146" s="281"/>
      <c r="F146" s="282"/>
      <c r="G146" s="283"/>
    </row>
    <row r="147" spans="1:7">
      <c r="B147" s="278"/>
      <c r="C147" s="279"/>
      <c r="D147" s="280"/>
      <c r="E147" s="281"/>
      <c r="F147" s="282"/>
      <c r="G147" s="283"/>
    </row>
    <row r="148" spans="1:7">
      <c r="B148" s="278"/>
      <c r="C148" s="279"/>
      <c r="D148" s="280"/>
      <c r="E148" s="281"/>
      <c r="F148" s="282"/>
      <c r="G148" s="283"/>
    </row>
    <row r="149" spans="1:7">
      <c r="B149" s="278"/>
      <c r="C149" s="279"/>
      <c r="D149" s="280"/>
      <c r="E149" s="281"/>
      <c r="F149" s="282"/>
      <c r="G149" s="283"/>
    </row>
    <row r="150" spans="1:7">
      <c r="B150" s="278"/>
      <c r="C150" s="279"/>
      <c r="D150" s="280"/>
      <c r="E150" s="281"/>
      <c r="F150" s="282"/>
      <c r="G150" s="283"/>
    </row>
    <row r="151" spans="1:7">
      <c r="B151" s="278"/>
      <c r="C151" s="279"/>
      <c r="D151" s="280"/>
      <c r="E151" s="281"/>
      <c r="F151" s="282"/>
      <c r="G151" s="283"/>
    </row>
    <row r="152" spans="1:7">
      <c r="B152" s="278"/>
      <c r="C152" s="279"/>
      <c r="D152" s="280"/>
      <c r="E152" s="281"/>
      <c r="F152" s="282"/>
      <c r="G152" s="283"/>
    </row>
    <row r="153" spans="1:7">
      <c r="B153" s="278"/>
      <c r="C153" s="279"/>
      <c r="D153" s="280"/>
      <c r="E153" s="281"/>
      <c r="F153" s="282"/>
      <c r="G153" s="283"/>
    </row>
    <row r="154" spans="1:7">
      <c r="B154" s="278"/>
      <c r="C154" s="279"/>
      <c r="D154" s="280"/>
      <c r="E154" s="281"/>
      <c r="F154" s="282"/>
      <c r="G154" s="283"/>
    </row>
    <row r="155" spans="1:7">
      <c r="B155" s="278"/>
      <c r="C155" s="279"/>
      <c r="D155" s="280"/>
      <c r="E155" s="281"/>
      <c r="F155" s="282"/>
      <c r="G155" s="283"/>
    </row>
    <row r="156" spans="1:7">
      <c r="B156" s="278"/>
      <c r="C156" s="279"/>
      <c r="D156" s="280"/>
      <c r="E156" s="281"/>
      <c r="F156" s="282"/>
      <c r="G156" s="283"/>
    </row>
    <row r="157" spans="1:7">
      <c r="B157" s="278"/>
      <c r="C157" s="279"/>
      <c r="D157" s="280"/>
      <c r="E157" s="281"/>
      <c r="F157" s="282"/>
      <c r="G157" s="283"/>
    </row>
    <row r="158" spans="1:7">
      <c r="B158" s="278"/>
      <c r="C158" s="279"/>
      <c r="D158" s="280"/>
      <c r="E158" s="281"/>
      <c r="F158" s="282"/>
      <c r="G158" s="283"/>
    </row>
    <row r="159" spans="1:7">
      <c r="B159" s="278"/>
      <c r="C159" s="279"/>
      <c r="D159" s="280"/>
      <c r="E159" s="281"/>
      <c r="F159" s="282"/>
      <c r="G159" s="283"/>
    </row>
    <row r="160" spans="1:7" ht="15.75">
      <c r="A160" s="424" t="s">
        <v>37</v>
      </c>
      <c r="B160" s="424"/>
      <c r="C160" s="424"/>
      <c r="D160" s="424"/>
      <c r="E160" s="424"/>
      <c r="F160" s="424"/>
      <c r="G160" s="424"/>
    </row>
    <row r="161" spans="1:10" ht="18.75" thickBot="1">
      <c r="A161" s="425" t="s">
        <v>38</v>
      </c>
      <c r="B161" s="425"/>
      <c r="C161" s="425"/>
      <c r="D161" s="425"/>
      <c r="E161" s="425"/>
      <c r="F161" s="425"/>
      <c r="G161" s="425"/>
    </row>
    <row r="162" spans="1:10" ht="27" thickBot="1">
      <c r="A162" s="426" t="s">
        <v>109</v>
      </c>
      <c r="B162" s="427"/>
      <c r="C162" s="427"/>
      <c r="D162" s="427"/>
      <c r="E162" s="427"/>
      <c r="F162" s="427"/>
      <c r="G162" s="428"/>
    </row>
    <row r="163" spans="1:10" ht="13.5" thickBot="1">
      <c r="A163" s="140"/>
      <c r="B163" s="141"/>
      <c r="C163" s="142"/>
      <c r="D163" s="143"/>
      <c r="E163" s="143"/>
      <c r="F163" s="144"/>
      <c r="G163" s="145"/>
    </row>
    <row r="164" spans="1:10" ht="13.5" thickBot="1">
      <c r="A164" s="146" t="s">
        <v>40</v>
      </c>
      <c r="B164" s="147" t="s">
        <v>41</v>
      </c>
      <c r="C164" s="148" t="s">
        <v>42</v>
      </c>
      <c r="D164" s="149" t="s">
        <v>43</v>
      </c>
      <c r="E164" s="150" t="s">
        <v>44</v>
      </c>
      <c r="F164" s="151" t="s">
        <v>45</v>
      </c>
      <c r="G164" s="152" t="s">
        <v>46</v>
      </c>
    </row>
    <row r="165" spans="1:10">
      <c r="A165" s="153"/>
      <c r="B165" s="154"/>
      <c r="C165" s="155" t="s">
        <v>47</v>
      </c>
      <c r="D165" s="150"/>
      <c r="E165" s="150"/>
      <c r="F165" s="156"/>
      <c r="G165" s="157"/>
    </row>
    <row r="166" spans="1:10" ht="15.75">
      <c r="A166" s="158"/>
      <c r="B166" s="288" t="s">
        <v>74</v>
      </c>
      <c r="C166" s="187" t="s">
        <v>102</v>
      </c>
      <c r="D166" s="188" t="s">
        <v>50</v>
      </c>
      <c r="E166" s="188">
        <v>2.5</v>
      </c>
      <c r="F166" s="189">
        <v>1463.84</v>
      </c>
      <c r="G166" s="161"/>
    </row>
    <row r="167" spans="1:10" ht="13.5" thickBot="1">
      <c r="A167" s="163"/>
      <c r="B167" s="164"/>
      <c r="C167" s="165"/>
      <c r="D167" s="166"/>
      <c r="E167" s="167" t="s">
        <v>55</v>
      </c>
      <c r="F167" s="168">
        <f>SUM(F166:F166)</f>
        <v>1463.84</v>
      </c>
      <c r="G167" s="169"/>
    </row>
    <row r="168" spans="1:10">
      <c r="A168" s="170"/>
      <c r="B168" s="171"/>
      <c r="C168" s="334" t="s">
        <v>47</v>
      </c>
      <c r="D168" s="172"/>
      <c r="E168" s="173"/>
      <c r="F168" s="174"/>
      <c r="G168" s="175"/>
      <c r="I168" t="s">
        <v>56</v>
      </c>
      <c r="J168" s="176">
        <f>F174+F185+F195</f>
        <v>1938.16</v>
      </c>
    </row>
    <row r="169" spans="1:10">
      <c r="A169" s="158"/>
      <c r="B169" s="177"/>
      <c r="C169" s="178" t="s">
        <v>57</v>
      </c>
      <c r="D169" s="179"/>
      <c r="E169" s="180"/>
      <c r="F169" s="181"/>
      <c r="G169" s="182"/>
    </row>
    <row r="170" spans="1:10" ht="15.75">
      <c r="A170" s="158"/>
      <c r="B170" s="406" t="s">
        <v>92</v>
      </c>
      <c r="C170" s="335" t="s">
        <v>110</v>
      </c>
      <c r="D170" s="188" t="s">
        <v>53</v>
      </c>
      <c r="E170" s="188">
        <v>1</v>
      </c>
      <c r="F170" s="433">
        <v>1256.75</v>
      </c>
      <c r="G170" s="183"/>
    </row>
    <row r="171" spans="1:10" ht="15.75">
      <c r="A171" s="158"/>
      <c r="B171" s="408"/>
      <c r="C171" s="319" t="s">
        <v>104</v>
      </c>
      <c r="D171" s="320" t="s">
        <v>105</v>
      </c>
      <c r="E171" s="320">
        <v>2.2000000000000002</v>
      </c>
      <c r="F171" s="434"/>
      <c r="G171" s="183"/>
    </row>
    <row r="172" spans="1:10" ht="15.75">
      <c r="A172" s="158"/>
      <c r="B172" s="186" t="s">
        <v>58</v>
      </c>
      <c r="C172" s="162" t="s">
        <v>62</v>
      </c>
      <c r="D172" s="160" t="s">
        <v>63</v>
      </c>
      <c r="E172" s="160">
        <v>2</v>
      </c>
      <c r="F172" s="191">
        <v>231.4</v>
      </c>
      <c r="G172" s="183"/>
    </row>
    <row r="173" spans="1:10" ht="31.5">
      <c r="A173" s="158"/>
      <c r="B173" s="190" t="s">
        <v>65</v>
      </c>
      <c r="C173" s="187" t="s">
        <v>66</v>
      </c>
      <c r="D173" s="188" t="s">
        <v>63</v>
      </c>
      <c r="E173" s="264"/>
      <c r="F173" s="265"/>
      <c r="G173" s="182"/>
    </row>
    <row r="174" spans="1:10" ht="13.5" thickBot="1">
      <c r="A174" s="163"/>
      <c r="B174" s="164"/>
      <c r="C174" s="192"/>
      <c r="D174" s="193"/>
      <c r="E174" s="167" t="s">
        <v>55</v>
      </c>
      <c r="F174" s="168">
        <f>SUM(F170:F173)</f>
        <v>1488.15</v>
      </c>
      <c r="G174" s="169"/>
    </row>
    <row r="175" spans="1:10">
      <c r="A175" s="336"/>
      <c r="B175" s="337"/>
      <c r="C175" s="338" t="s">
        <v>67</v>
      </c>
      <c r="D175" s="339"/>
      <c r="E175" s="339"/>
      <c r="F175" s="340"/>
      <c r="G175" s="341"/>
    </row>
    <row r="176" spans="1:10" ht="15.75">
      <c r="A176" s="201"/>
      <c r="B176" s="418" t="s">
        <v>107</v>
      </c>
      <c r="C176" s="162" t="s">
        <v>111</v>
      </c>
      <c r="D176" s="160" t="s">
        <v>53</v>
      </c>
      <c r="E176" s="160">
        <v>2</v>
      </c>
      <c r="F176" s="416">
        <v>27617.9</v>
      </c>
      <c r="G176" s="232"/>
    </row>
    <row r="177" spans="1:7" ht="15.75">
      <c r="A177" s="201"/>
      <c r="B177" s="419"/>
      <c r="C177" s="184" t="s">
        <v>112</v>
      </c>
      <c r="D177" s="185" t="s">
        <v>53</v>
      </c>
      <c r="E177" s="185">
        <v>1</v>
      </c>
      <c r="F177" s="417"/>
      <c r="G177" s="232"/>
    </row>
    <row r="178" spans="1:7" ht="15.75">
      <c r="A178" s="201"/>
      <c r="B178" s="412" t="s">
        <v>74</v>
      </c>
      <c r="C178" s="205" t="s">
        <v>70</v>
      </c>
      <c r="D178" s="203" t="s">
        <v>53</v>
      </c>
      <c r="E178" s="203">
        <v>4</v>
      </c>
      <c r="F178" s="415">
        <v>7726.43</v>
      </c>
      <c r="G178" s="342"/>
    </row>
    <row r="179" spans="1:7" ht="15.75">
      <c r="A179" s="201"/>
      <c r="B179" s="414"/>
      <c r="C179" s="205" t="s">
        <v>113</v>
      </c>
      <c r="D179" s="203" t="s">
        <v>53</v>
      </c>
      <c r="E179" s="203">
        <v>4</v>
      </c>
      <c r="F179" s="415"/>
      <c r="G179" s="342"/>
    </row>
    <row r="180" spans="1:7" ht="13.5" thickBot="1">
      <c r="A180" s="206"/>
      <c r="B180" s="207"/>
      <c r="C180" s="208"/>
      <c r="D180" s="209"/>
      <c r="E180" s="167" t="s">
        <v>55</v>
      </c>
      <c r="F180" s="168">
        <f>SUM(F176:F179)</f>
        <v>35344.33</v>
      </c>
      <c r="G180" s="210"/>
    </row>
    <row r="181" spans="1:7">
      <c r="A181" s="194"/>
      <c r="B181" s="195"/>
      <c r="C181" s="211" t="s">
        <v>67</v>
      </c>
      <c r="D181" s="212"/>
      <c r="E181" s="212"/>
      <c r="F181" s="213"/>
      <c r="G181" s="214"/>
    </row>
    <row r="182" spans="1:7">
      <c r="A182" s="194"/>
      <c r="B182" s="195"/>
      <c r="C182" s="178" t="s">
        <v>57</v>
      </c>
      <c r="D182" s="212"/>
      <c r="E182" s="212"/>
      <c r="F182" s="213"/>
      <c r="G182" s="214"/>
    </row>
    <row r="183" spans="1:7" ht="15.75">
      <c r="A183" s="194"/>
      <c r="B183" s="412" t="s">
        <v>88</v>
      </c>
      <c r="C183" s="297" t="s">
        <v>114</v>
      </c>
      <c r="D183" s="332" t="s">
        <v>53</v>
      </c>
      <c r="E183" s="332">
        <v>1</v>
      </c>
      <c r="F183" s="423">
        <v>450.01</v>
      </c>
      <c r="G183" s="214"/>
    </row>
    <row r="184" spans="1:7" ht="15.75">
      <c r="A184" s="194"/>
      <c r="B184" s="414"/>
      <c r="C184" s="297" t="s">
        <v>115</v>
      </c>
      <c r="D184" s="160" t="s">
        <v>53</v>
      </c>
      <c r="E184" s="160">
        <v>1</v>
      </c>
      <c r="F184" s="423"/>
      <c r="G184" s="214"/>
    </row>
    <row r="185" spans="1:7" ht="13.5" thickBot="1">
      <c r="A185" s="163"/>
      <c r="B185" s="164"/>
      <c r="C185" s="233"/>
      <c r="D185" s="193"/>
      <c r="E185" s="234" t="s">
        <v>55</v>
      </c>
      <c r="F185" s="168">
        <f>SUM(F183:F184)</f>
        <v>450.01</v>
      </c>
      <c r="G185" s="169"/>
    </row>
    <row r="186" spans="1:7">
      <c r="A186" s="158"/>
      <c r="B186" s="177"/>
      <c r="C186" s="311" t="s">
        <v>76</v>
      </c>
      <c r="D186" s="179"/>
      <c r="E186" s="179"/>
      <c r="F186" s="236"/>
      <c r="G186" s="182"/>
    </row>
    <row r="187" spans="1:7">
      <c r="A187" s="237"/>
      <c r="B187" s="228"/>
      <c r="C187" s="242"/>
      <c r="D187" s="177"/>
      <c r="E187" s="177"/>
      <c r="F187" s="243"/>
      <c r="G187" s="244"/>
    </row>
    <row r="188" spans="1:7" ht="13.5" thickBot="1">
      <c r="A188" s="237"/>
      <c r="B188" s="245"/>
      <c r="C188" s="246"/>
      <c r="D188" s="247"/>
      <c r="E188" s="248" t="s">
        <v>55</v>
      </c>
      <c r="F188" s="168">
        <f>SUM(F187:F187)</f>
        <v>0</v>
      </c>
      <c r="G188" s="244"/>
    </row>
    <row r="189" spans="1:7">
      <c r="A189" s="153"/>
      <c r="B189" s="251"/>
      <c r="C189" s="252" t="s">
        <v>79</v>
      </c>
      <c r="D189" s="253"/>
      <c r="E189" s="253"/>
      <c r="F189" s="254"/>
      <c r="G189" s="255"/>
    </row>
    <row r="190" spans="1:7">
      <c r="A190" s="170"/>
      <c r="B190" s="171"/>
      <c r="C190" s="260"/>
      <c r="D190" s="172"/>
      <c r="E190" s="179"/>
      <c r="F190" s="261"/>
      <c r="G190" s="255"/>
    </row>
    <row r="191" spans="1:7" ht="13.5" thickBot="1">
      <c r="A191" s="163"/>
      <c r="B191" s="164"/>
      <c r="C191" s="262"/>
      <c r="D191" s="193"/>
      <c r="E191" s="234" t="s">
        <v>55</v>
      </c>
      <c r="F191" s="168">
        <f>SUM(F190:F190)</f>
        <v>0</v>
      </c>
      <c r="G191" s="255"/>
    </row>
    <row r="192" spans="1:7">
      <c r="A192" s="158"/>
      <c r="B192" s="177"/>
      <c r="C192" s="252" t="s">
        <v>79</v>
      </c>
      <c r="D192" s="263"/>
      <c r="E192" s="264"/>
      <c r="F192" s="265"/>
      <c r="G192" s="255"/>
    </row>
    <row r="193" spans="1:7">
      <c r="A193" s="256"/>
      <c r="B193" s="190"/>
      <c r="C193" s="333" t="s">
        <v>57</v>
      </c>
      <c r="D193" s="247"/>
      <c r="E193" s="248"/>
      <c r="F193" s="266"/>
      <c r="G193" s="255"/>
    </row>
    <row r="194" spans="1:7">
      <c r="A194" s="256"/>
      <c r="B194" s="190"/>
      <c r="C194" s="343"/>
      <c r="D194" s="293"/>
      <c r="E194" s="293"/>
      <c r="F194" s="344"/>
      <c r="G194" s="255"/>
    </row>
    <row r="195" spans="1:7" ht="13.5" thickBot="1">
      <c r="A195" s="163"/>
      <c r="B195" s="164"/>
      <c r="C195" s="262"/>
      <c r="D195" s="193"/>
      <c r="E195" s="234" t="s">
        <v>55</v>
      </c>
      <c r="F195" s="168">
        <f>SUM(F194:F194)</f>
        <v>0</v>
      </c>
      <c r="G195" s="169"/>
    </row>
    <row r="196" spans="1:7" ht="13.5" thickBot="1">
      <c r="A196" s="271"/>
      <c r="B196" s="272"/>
      <c r="C196" s="273"/>
      <c r="D196" s="272"/>
      <c r="E196" s="274" t="s">
        <v>82</v>
      </c>
      <c r="F196" s="275">
        <f>F195+F191+F188+F185+F180+F174+F167</f>
        <v>38746.33</v>
      </c>
      <c r="G196" s="276"/>
    </row>
    <row r="198" spans="1:7">
      <c r="B198" s="278"/>
      <c r="C198" s="279" t="s">
        <v>22</v>
      </c>
      <c r="D198" s="280"/>
      <c r="E198" s="281" t="s">
        <v>25</v>
      </c>
      <c r="F198" s="282"/>
      <c r="G198" s="283"/>
    </row>
    <row r="199" spans="1:7">
      <c r="B199" s="278"/>
      <c r="C199" s="279"/>
      <c r="D199" s="280"/>
      <c r="E199" s="281"/>
      <c r="F199" s="282"/>
      <c r="G199" s="283"/>
    </row>
    <row r="200" spans="1:7">
      <c r="B200" s="278"/>
      <c r="C200" s="279"/>
      <c r="D200" s="280"/>
      <c r="E200" s="281"/>
      <c r="F200" s="282"/>
      <c r="G200" s="283"/>
    </row>
    <row r="201" spans="1:7">
      <c r="B201" s="278"/>
      <c r="C201" s="279"/>
      <c r="D201" s="280"/>
      <c r="E201" s="281"/>
      <c r="F201" s="282"/>
      <c r="G201" s="283"/>
    </row>
    <row r="202" spans="1:7">
      <c r="B202" s="278"/>
      <c r="C202" s="279"/>
      <c r="D202" s="280"/>
      <c r="E202" s="281"/>
      <c r="F202" s="282"/>
      <c r="G202" s="283"/>
    </row>
    <row r="203" spans="1:7">
      <c r="B203" s="278"/>
      <c r="C203" s="279"/>
      <c r="D203" s="280"/>
      <c r="E203" s="281"/>
      <c r="F203" s="282"/>
      <c r="G203" s="283"/>
    </row>
    <row r="204" spans="1:7">
      <c r="B204" s="278"/>
      <c r="C204" s="279"/>
      <c r="D204" s="280"/>
      <c r="E204" s="281"/>
      <c r="F204" s="282"/>
      <c r="G204" s="283"/>
    </row>
    <row r="205" spans="1:7">
      <c r="B205" s="278"/>
      <c r="C205" s="279"/>
      <c r="D205" s="280"/>
      <c r="E205" s="281"/>
      <c r="F205" s="282"/>
      <c r="G205" s="283"/>
    </row>
    <row r="206" spans="1:7">
      <c r="B206" s="278"/>
      <c r="C206" s="279"/>
      <c r="D206" s="280"/>
      <c r="E206" s="281"/>
      <c r="F206" s="282"/>
      <c r="G206" s="283"/>
    </row>
    <row r="207" spans="1:7">
      <c r="B207" s="278"/>
      <c r="C207" s="279"/>
      <c r="D207" s="280"/>
      <c r="E207" s="281"/>
      <c r="F207" s="282"/>
      <c r="G207" s="283"/>
    </row>
    <row r="208" spans="1:7">
      <c r="B208" s="278"/>
      <c r="C208" s="279"/>
      <c r="D208" s="280"/>
      <c r="E208" s="281"/>
      <c r="F208" s="282"/>
      <c r="G208" s="283"/>
    </row>
    <row r="209" spans="1:10">
      <c r="B209" s="278"/>
      <c r="C209" s="279"/>
      <c r="D209" s="280"/>
      <c r="E209" s="281"/>
      <c r="F209" s="282"/>
      <c r="G209" s="283"/>
    </row>
    <row r="210" spans="1:10">
      <c r="B210" s="278"/>
      <c r="C210" s="279"/>
      <c r="D210" s="280"/>
      <c r="E210" s="281"/>
      <c r="F210" s="282"/>
      <c r="G210" s="283"/>
    </row>
    <row r="211" spans="1:10" ht="15.75">
      <c r="A211" s="424" t="s">
        <v>37</v>
      </c>
      <c r="B211" s="424"/>
      <c r="C211" s="424"/>
      <c r="D211" s="424"/>
      <c r="E211" s="424"/>
      <c r="F211" s="424"/>
      <c r="G211" s="424"/>
    </row>
    <row r="212" spans="1:10" ht="18.75" thickBot="1">
      <c r="A212" s="425" t="s">
        <v>38</v>
      </c>
      <c r="B212" s="425"/>
      <c r="C212" s="425"/>
      <c r="D212" s="425"/>
      <c r="E212" s="425"/>
      <c r="F212" s="425"/>
      <c r="G212" s="425"/>
    </row>
    <row r="213" spans="1:10" ht="27" thickBot="1">
      <c r="A213" s="426" t="s">
        <v>116</v>
      </c>
      <c r="B213" s="427"/>
      <c r="C213" s="427"/>
      <c r="D213" s="427"/>
      <c r="E213" s="427"/>
      <c r="F213" s="427"/>
      <c r="G213" s="428"/>
    </row>
    <row r="214" spans="1:10" ht="13.5" thickBot="1">
      <c r="A214" s="140"/>
      <c r="B214" s="141"/>
      <c r="C214" s="142"/>
      <c r="D214" s="143"/>
      <c r="E214" s="143"/>
      <c r="F214" s="144"/>
      <c r="G214" s="145"/>
    </row>
    <row r="215" spans="1:10" ht="13.5" thickBot="1">
      <c r="A215" s="146" t="s">
        <v>40</v>
      </c>
      <c r="B215" s="147" t="s">
        <v>41</v>
      </c>
      <c r="C215" s="148" t="s">
        <v>42</v>
      </c>
      <c r="D215" s="149" t="s">
        <v>43</v>
      </c>
      <c r="E215" s="150" t="s">
        <v>44</v>
      </c>
      <c r="F215" s="151" t="s">
        <v>45</v>
      </c>
      <c r="G215" s="152" t="s">
        <v>46</v>
      </c>
    </row>
    <row r="216" spans="1:10">
      <c r="A216" s="153"/>
      <c r="B216" s="154"/>
      <c r="C216" s="155" t="s">
        <v>47</v>
      </c>
      <c r="D216" s="150"/>
      <c r="E216" s="150"/>
      <c r="F216" s="156"/>
      <c r="G216" s="157"/>
    </row>
    <row r="217" spans="1:10" ht="15.75">
      <c r="A217" s="158"/>
      <c r="B217" s="429" t="s">
        <v>48</v>
      </c>
      <c r="C217" s="162" t="s">
        <v>117</v>
      </c>
      <c r="D217" s="160" t="s">
        <v>53</v>
      </c>
      <c r="E217" s="160">
        <v>1</v>
      </c>
      <c r="F217" s="416">
        <v>6072.38</v>
      </c>
      <c r="G217" s="161"/>
    </row>
    <row r="218" spans="1:10" ht="15.75">
      <c r="A218" s="158"/>
      <c r="B218" s="430"/>
      <c r="C218" s="162" t="s">
        <v>52</v>
      </c>
      <c r="D218" s="160" t="s">
        <v>53</v>
      </c>
      <c r="E218" s="160">
        <v>1</v>
      </c>
      <c r="F218" s="416"/>
      <c r="G218" s="161"/>
    </row>
    <row r="219" spans="1:10" ht="15.75">
      <c r="A219" s="158"/>
      <c r="B219" s="429" t="s">
        <v>86</v>
      </c>
      <c r="C219" s="187" t="s">
        <v>118</v>
      </c>
      <c r="D219" s="160" t="s">
        <v>53</v>
      </c>
      <c r="E219" s="345">
        <v>2</v>
      </c>
      <c r="F219" s="431">
        <v>344.37</v>
      </c>
      <c r="G219" s="161"/>
    </row>
    <row r="220" spans="1:10" ht="15.75">
      <c r="A220" s="158"/>
      <c r="B220" s="430"/>
      <c r="C220" s="187" t="s">
        <v>119</v>
      </c>
      <c r="D220" s="346" t="s">
        <v>53</v>
      </c>
      <c r="E220" s="345">
        <v>1</v>
      </c>
      <c r="F220" s="432"/>
      <c r="G220" s="161"/>
    </row>
    <row r="221" spans="1:10" ht="13.5" thickBot="1">
      <c r="A221" s="163"/>
      <c r="B221" s="164"/>
      <c r="C221" s="165"/>
      <c r="D221" s="166"/>
      <c r="E221" s="167" t="s">
        <v>55</v>
      </c>
      <c r="F221" s="168">
        <f>SUM(F217:F220)</f>
        <v>6416.75</v>
      </c>
      <c r="G221" s="169"/>
    </row>
    <row r="222" spans="1:10">
      <c r="A222" s="347"/>
      <c r="B222" s="348"/>
      <c r="C222" s="349" t="s">
        <v>47</v>
      </c>
      <c r="D222" s="350"/>
      <c r="E222" s="351"/>
      <c r="F222" s="352"/>
      <c r="G222" s="353"/>
      <c r="I222" t="s">
        <v>56</v>
      </c>
      <c r="J222" s="176">
        <f>F226+F243+F256</f>
        <v>5300.09</v>
      </c>
    </row>
    <row r="223" spans="1:10">
      <c r="A223" s="256"/>
      <c r="B223" s="190"/>
      <c r="C223" s="354" t="s">
        <v>57</v>
      </c>
      <c r="D223" s="247"/>
      <c r="E223" s="248"/>
      <c r="F223" s="266"/>
      <c r="G223" s="255"/>
    </row>
    <row r="224" spans="1:10" ht="15.75">
      <c r="A224" s="256"/>
      <c r="B224" s="315" t="s">
        <v>58</v>
      </c>
      <c r="C224" s="162" t="s">
        <v>62</v>
      </c>
      <c r="D224" s="160" t="s">
        <v>63</v>
      </c>
      <c r="E224" s="160">
        <v>2</v>
      </c>
      <c r="F224" s="191">
        <v>231.4</v>
      </c>
      <c r="G224" s="270"/>
    </row>
    <row r="225" spans="1:7" ht="31.5">
      <c r="A225" s="256"/>
      <c r="B225" s="190" t="s">
        <v>65</v>
      </c>
      <c r="C225" s="187" t="s">
        <v>66</v>
      </c>
      <c r="D225" s="188" t="s">
        <v>63</v>
      </c>
      <c r="E225" s="264"/>
      <c r="F225" s="265"/>
      <c r="G225" s="255"/>
    </row>
    <row r="226" spans="1:7" ht="13.5" thickBot="1">
      <c r="A226" s="163"/>
      <c r="B226" s="164"/>
      <c r="C226" s="192"/>
      <c r="D226" s="193"/>
      <c r="E226" s="167" t="s">
        <v>55</v>
      </c>
      <c r="F226" s="168">
        <f>SUM(F224:F225)</f>
        <v>231.4</v>
      </c>
      <c r="G226" s="169"/>
    </row>
    <row r="227" spans="1:7">
      <c r="A227" s="194"/>
      <c r="B227" s="195"/>
      <c r="C227" s="196" t="s">
        <v>67</v>
      </c>
      <c r="D227" s="197"/>
      <c r="E227" s="197"/>
      <c r="F227" s="198"/>
      <c r="G227" s="199"/>
    </row>
    <row r="228" spans="1:7" ht="15.75">
      <c r="A228" s="201"/>
      <c r="B228" s="412" t="s">
        <v>88</v>
      </c>
      <c r="C228" s="355" t="s">
        <v>120</v>
      </c>
      <c r="D228" s="356" t="s">
        <v>53</v>
      </c>
      <c r="E228" s="356">
        <v>2</v>
      </c>
      <c r="F228" s="421">
        <v>12014.52</v>
      </c>
      <c r="G228" s="204"/>
    </row>
    <row r="229" spans="1:7" ht="15.75">
      <c r="A229" s="201"/>
      <c r="B229" s="413"/>
      <c r="C229" s="357" t="s">
        <v>121</v>
      </c>
      <c r="D229" s="356" t="s">
        <v>72</v>
      </c>
      <c r="E229" s="356">
        <v>6</v>
      </c>
      <c r="F229" s="421"/>
      <c r="G229" s="204"/>
    </row>
    <row r="230" spans="1:7" ht="15.75">
      <c r="A230" s="201"/>
      <c r="B230" s="414"/>
      <c r="C230" s="358" t="s">
        <v>122</v>
      </c>
      <c r="D230" s="359" t="s">
        <v>53</v>
      </c>
      <c r="E230" s="359">
        <v>1</v>
      </c>
      <c r="F230" s="422"/>
      <c r="G230" s="204"/>
    </row>
    <row r="231" spans="1:7" ht="15.75">
      <c r="A231" s="201"/>
      <c r="B231" s="412" t="s">
        <v>74</v>
      </c>
      <c r="C231" s="205" t="s">
        <v>70</v>
      </c>
      <c r="D231" s="203" t="s">
        <v>53</v>
      </c>
      <c r="E231" s="203">
        <v>8</v>
      </c>
      <c r="F231" s="415">
        <v>41489.589999999997</v>
      </c>
      <c r="G231" s="204"/>
    </row>
    <row r="232" spans="1:7" ht="15.75">
      <c r="A232" s="201"/>
      <c r="B232" s="413"/>
      <c r="C232" s="205" t="s">
        <v>123</v>
      </c>
      <c r="D232" s="203" t="s">
        <v>72</v>
      </c>
      <c r="E232" s="203">
        <v>4</v>
      </c>
      <c r="F232" s="415"/>
      <c r="G232" s="204"/>
    </row>
    <row r="233" spans="1:7" ht="15.75">
      <c r="A233" s="201"/>
      <c r="B233" s="413"/>
      <c r="C233" s="205" t="s">
        <v>124</v>
      </c>
      <c r="D233" s="203" t="s">
        <v>53</v>
      </c>
      <c r="E233" s="203">
        <v>6</v>
      </c>
      <c r="F233" s="415"/>
      <c r="G233" s="204"/>
    </row>
    <row r="234" spans="1:7" ht="15.75">
      <c r="A234" s="201"/>
      <c r="B234" s="414"/>
      <c r="C234" s="205" t="s">
        <v>113</v>
      </c>
      <c r="D234" s="203" t="s">
        <v>53</v>
      </c>
      <c r="E234" s="203">
        <v>22</v>
      </c>
      <c r="F234" s="415"/>
      <c r="G234" s="204"/>
    </row>
    <row r="235" spans="1:7">
      <c r="A235" s="201"/>
      <c r="B235" s="228" t="s">
        <v>86</v>
      </c>
      <c r="C235" s="360" t="s">
        <v>125</v>
      </c>
      <c r="D235" s="361" t="s">
        <v>53</v>
      </c>
      <c r="E235" s="362">
        <v>10</v>
      </c>
      <c r="F235" s="299">
        <v>10510</v>
      </c>
      <c r="G235" s="363"/>
    </row>
    <row r="236" spans="1:7" ht="13.5" thickBot="1">
      <c r="A236" s="206"/>
      <c r="B236" s="207"/>
      <c r="C236" s="208"/>
      <c r="D236" s="209"/>
      <c r="E236" s="167" t="s">
        <v>55</v>
      </c>
      <c r="F236" s="168">
        <f>SUM(F228:F235)</f>
        <v>64014.11</v>
      </c>
      <c r="G236" s="210"/>
    </row>
    <row r="237" spans="1:7">
      <c r="A237" s="194"/>
      <c r="B237" s="195"/>
      <c r="C237" s="211" t="s">
        <v>67</v>
      </c>
      <c r="D237" s="212"/>
      <c r="E237" s="212"/>
      <c r="F237" s="213"/>
      <c r="G237" s="214"/>
    </row>
    <row r="238" spans="1:7">
      <c r="A238" s="194"/>
      <c r="B238" s="195"/>
      <c r="C238" s="178" t="s">
        <v>57</v>
      </c>
      <c r="D238" s="197"/>
      <c r="E238" s="197"/>
      <c r="F238" s="215"/>
      <c r="G238" s="214"/>
    </row>
    <row r="239" spans="1:7" ht="15.75">
      <c r="A239" s="194"/>
      <c r="B239" s="412" t="s">
        <v>88</v>
      </c>
      <c r="C239" s="162" t="s">
        <v>71</v>
      </c>
      <c r="D239" s="160" t="s">
        <v>72</v>
      </c>
      <c r="E239" s="160">
        <v>6</v>
      </c>
      <c r="F239" s="416">
        <v>4170.5600000000004</v>
      </c>
      <c r="G239" s="219"/>
    </row>
    <row r="240" spans="1:7" ht="15.75">
      <c r="A240" s="194"/>
      <c r="B240" s="414"/>
      <c r="C240" s="286" t="s">
        <v>126</v>
      </c>
      <c r="D240" s="185" t="s">
        <v>72</v>
      </c>
      <c r="E240" s="185">
        <v>6</v>
      </c>
      <c r="F240" s="417"/>
      <c r="G240" s="219"/>
    </row>
    <row r="241" spans="1:7" ht="15">
      <c r="A241" s="194"/>
      <c r="B241" s="418" t="s">
        <v>74</v>
      </c>
      <c r="C241" s="224" t="s">
        <v>75</v>
      </c>
      <c r="D241" s="225" t="s">
        <v>72</v>
      </c>
      <c r="E241" s="226">
        <v>30</v>
      </c>
      <c r="F241" s="420">
        <v>898.13</v>
      </c>
      <c r="G241" s="219"/>
    </row>
    <row r="242" spans="1:7" ht="15">
      <c r="A242" s="194"/>
      <c r="B242" s="419"/>
      <c r="C242" s="364" t="s">
        <v>127</v>
      </c>
      <c r="D242" s="225" t="s">
        <v>53</v>
      </c>
      <c r="E242" s="226">
        <v>1</v>
      </c>
      <c r="F242" s="420"/>
      <c r="G242" s="219"/>
    </row>
    <row r="243" spans="1:7" ht="13.5" thickBot="1">
      <c r="A243" s="163"/>
      <c r="B243" s="164"/>
      <c r="C243" s="233"/>
      <c r="D243" s="193"/>
      <c r="E243" s="234" t="s">
        <v>55</v>
      </c>
      <c r="F243" s="168">
        <f>SUM(F239:F242)</f>
        <v>5068.6899999999996</v>
      </c>
      <c r="G243" s="169"/>
    </row>
    <row r="244" spans="1:7">
      <c r="A244" s="158"/>
      <c r="B244" s="177"/>
      <c r="C244" s="311" t="s">
        <v>76</v>
      </c>
      <c r="D244" s="179"/>
      <c r="E244" s="179"/>
      <c r="F244" s="236"/>
      <c r="G244" s="182"/>
    </row>
    <row r="245" spans="1:7" ht="13.5" thickBot="1">
      <c r="A245" s="237"/>
      <c r="B245" s="245"/>
      <c r="C245" s="246"/>
      <c r="D245" s="247"/>
      <c r="E245" s="248" t="s">
        <v>55</v>
      </c>
      <c r="F245" s="168">
        <v>0</v>
      </c>
      <c r="G245" s="244"/>
    </row>
    <row r="246" spans="1:7">
      <c r="A246" s="153"/>
      <c r="B246" s="251"/>
      <c r="C246" s="338" t="s">
        <v>79</v>
      </c>
      <c r="D246" s="365"/>
      <c r="E246" s="365"/>
      <c r="F246" s="366"/>
      <c r="G246" s="255"/>
    </row>
    <row r="247" spans="1:7" ht="15.75">
      <c r="A247" s="256"/>
      <c r="B247" s="315" t="s">
        <v>92</v>
      </c>
      <c r="C247" s="239" t="s">
        <v>128</v>
      </c>
      <c r="D247" s="188" t="s">
        <v>53</v>
      </c>
      <c r="E247" s="188">
        <v>1</v>
      </c>
      <c r="F247" s="240">
        <v>122.86</v>
      </c>
      <c r="G247" s="270"/>
    </row>
    <row r="248" spans="1:7" ht="25.5">
      <c r="A248" s="291"/>
      <c r="B248" s="406" t="s">
        <v>86</v>
      </c>
      <c r="C248" s="312" t="s">
        <v>96</v>
      </c>
      <c r="D248" s="313" t="s">
        <v>97</v>
      </c>
      <c r="E248" s="313">
        <v>2</v>
      </c>
      <c r="F248" s="409">
        <v>1348</v>
      </c>
      <c r="G248" s="255"/>
    </row>
    <row r="249" spans="1:7" ht="25.5">
      <c r="A249" s="291"/>
      <c r="B249" s="407"/>
      <c r="C249" s="312" t="s">
        <v>129</v>
      </c>
      <c r="D249" s="313" t="s">
        <v>97</v>
      </c>
      <c r="E249" s="313">
        <v>1</v>
      </c>
      <c r="F249" s="410"/>
      <c r="G249" s="255"/>
    </row>
    <row r="250" spans="1:7">
      <c r="A250" s="291"/>
      <c r="B250" s="408"/>
      <c r="C250" s="312" t="s">
        <v>130</v>
      </c>
      <c r="D250" s="313" t="s">
        <v>97</v>
      </c>
      <c r="E250" s="367">
        <v>2</v>
      </c>
      <c r="F250" s="411"/>
      <c r="G250" s="255"/>
    </row>
    <row r="251" spans="1:7">
      <c r="A251" s="291"/>
      <c r="B251" s="190"/>
      <c r="C251" s="368"/>
      <c r="D251" s="369"/>
      <c r="E251" s="293"/>
      <c r="F251" s="370"/>
      <c r="G251" s="255"/>
    </row>
    <row r="252" spans="1:7" ht="13.5" thickBot="1">
      <c r="A252" s="163"/>
      <c r="B252" s="164"/>
      <c r="C252" s="262"/>
      <c r="D252" s="193"/>
      <c r="E252" s="234" t="s">
        <v>55</v>
      </c>
      <c r="F252" s="168">
        <f>SUM(F247:F251)</f>
        <v>1470.86</v>
      </c>
      <c r="G252" s="255"/>
    </row>
    <row r="253" spans="1:7">
      <c r="A253" s="158"/>
      <c r="B253" s="177"/>
      <c r="C253" s="252" t="s">
        <v>79</v>
      </c>
      <c r="D253" s="263"/>
      <c r="E253" s="264"/>
      <c r="F253" s="265"/>
      <c r="G253" s="255"/>
    </row>
    <row r="254" spans="1:7">
      <c r="A254" s="256"/>
      <c r="B254" s="190"/>
      <c r="C254" s="333" t="s">
        <v>57</v>
      </c>
      <c r="D254" s="247"/>
      <c r="E254" s="248"/>
      <c r="F254" s="266"/>
      <c r="G254" s="255"/>
    </row>
    <row r="255" spans="1:7">
      <c r="A255" s="256"/>
      <c r="B255" s="190"/>
      <c r="C255" s="343"/>
      <c r="D255" s="293"/>
      <c r="E255" s="293"/>
      <c r="F255" s="344"/>
      <c r="G255" s="255"/>
    </row>
    <row r="256" spans="1:7" ht="13.5" thickBot="1">
      <c r="A256" s="163"/>
      <c r="B256" s="164"/>
      <c r="C256" s="262"/>
      <c r="D256" s="193"/>
      <c r="E256" s="234" t="s">
        <v>55</v>
      </c>
      <c r="F256" s="168">
        <f>SUM(F255:F255)</f>
        <v>0</v>
      </c>
      <c r="G256" s="169"/>
    </row>
    <row r="257" spans="1:7" ht="13.5" thickBot="1">
      <c r="A257" s="271"/>
      <c r="B257" s="272"/>
      <c r="C257" s="273"/>
      <c r="D257" s="272"/>
      <c r="E257" s="274" t="s">
        <v>82</v>
      </c>
      <c r="F257" s="275">
        <f>F256+F252+F245+F243+F236+F226+F221</f>
        <v>77201.81</v>
      </c>
      <c r="G257" s="276"/>
    </row>
    <row r="259" spans="1:7">
      <c r="B259" s="278"/>
      <c r="C259" s="279" t="s">
        <v>22</v>
      </c>
      <c r="D259" s="280"/>
      <c r="E259" s="281" t="s">
        <v>25</v>
      </c>
      <c r="F259" s="282"/>
      <c r="G259" s="283"/>
    </row>
  </sheetData>
  <mergeCells count="53">
    <mergeCell ref="B14:B17"/>
    <mergeCell ref="F14:F17"/>
    <mergeCell ref="A1:G1"/>
    <mergeCell ref="A2:G2"/>
    <mergeCell ref="A3:G3"/>
    <mergeCell ref="B7:B10"/>
    <mergeCell ref="F7:F10"/>
    <mergeCell ref="B22:B23"/>
    <mergeCell ref="F22:F23"/>
    <mergeCell ref="B27:B28"/>
    <mergeCell ref="F27:F28"/>
    <mergeCell ref="B43:B44"/>
    <mergeCell ref="F43:F44"/>
    <mergeCell ref="A160:G160"/>
    <mergeCell ref="A54:G54"/>
    <mergeCell ref="A55:G55"/>
    <mergeCell ref="A56:G56"/>
    <mergeCell ref="B66:B68"/>
    <mergeCell ref="F66:F68"/>
    <mergeCell ref="B69:B71"/>
    <mergeCell ref="F69:F71"/>
    <mergeCell ref="A106:G106"/>
    <mergeCell ref="A107:G107"/>
    <mergeCell ref="A108:G108"/>
    <mergeCell ref="B117:B120"/>
    <mergeCell ref="F117:F120"/>
    <mergeCell ref="A161:G161"/>
    <mergeCell ref="A162:G162"/>
    <mergeCell ref="B170:B171"/>
    <mergeCell ref="F170:F171"/>
    <mergeCell ref="B176:B177"/>
    <mergeCell ref="F176:F177"/>
    <mergeCell ref="B228:B230"/>
    <mergeCell ref="F228:F230"/>
    <mergeCell ref="B178:B179"/>
    <mergeCell ref="F178:F179"/>
    <mergeCell ref="B183:B184"/>
    <mergeCell ref="F183:F184"/>
    <mergeCell ref="A211:G211"/>
    <mergeCell ref="A212:G212"/>
    <mergeCell ref="A213:G213"/>
    <mergeCell ref="B217:B218"/>
    <mergeCell ref="F217:F218"/>
    <mergeCell ref="B219:B220"/>
    <mergeCell ref="F219:F220"/>
    <mergeCell ref="B248:B250"/>
    <mergeCell ref="F248:F250"/>
    <mergeCell ref="B231:B234"/>
    <mergeCell ref="F231:F234"/>
    <mergeCell ref="B239:B240"/>
    <mergeCell ref="F239:F240"/>
    <mergeCell ref="B241:B242"/>
    <mergeCell ref="F241:F242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8Б</vt:lpstr>
      <vt:lpstr>12в</vt:lpstr>
      <vt:lpstr>8а</vt:lpstr>
      <vt:lpstr>12а</vt:lpstr>
      <vt:lpstr>12б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2016-03-01T10:15:42Z</cp:lastPrinted>
  <dcterms:created xsi:type="dcterms:W3CDTF">2010-11-29T02:37:01Z</dcterms:created>
  <dcterms:modified xsi:type="dcterms:W3CDTF">2016-03-01T10:16:02Z</dcterms:modified>
</cp:coreProperties>
</file>