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7520" windowHeight="8955" activeTab="3"/>
  </bookViews>
  <sheets>
    <sheet name="33" sheetId="1" r:id="rId1"/>
    <sheet name="5" sheetId="3" r:id="rId2"/>
    <sheet name="49" sheetId="4" r:id="rId3"/>
    <sheet name="49а" sheetId="6" r:id="rId4"/>
    <sheet name="работы" sheetId="7" r:id="rId5"/>
  </sheets>
  <externalReferences>
    <externalReference r:id="rId6"/>
  </externalReferences>
  <calcPr calcId="124519" fullPrecision="0"/>
</workbook>
</file>

<file path=xl/calcChain.xml><?xml version="1.0" encoding="utf-8"?>
<calcChain xmlns="http://schemas.openxmlformats.org/spreadsheetml/2006/main">
  <c r="H35" i="1"/>
  <c r="G35"/>
  <c r="F35"/>
  <c r="H34" i="4"/>
  <c r="G34"/>
  <c r="F34"/>
  <c r="H34" i="6"/>
  <c r="F34"/>
  <c r="H34" i="3"/>
  <c r="F34"/>
  <c r="F223" i="7"/>
  <c r="F211"/>
  <c r="F204"/>
  <c r="F201"/>
  <c r="F196"/>
  <c r="F193"/>
  <c r="J190" s="1"/>
  <c r="F189"/>
  <c r="F153"/>
  <c r="F148"/>
  <c r="F145"/>
  <c r="F141"/>
  <c r="F131"/>
  <c r="F128"/>
  <c r="J127" s="1"/>
  <c r="F122"/>
  <c r="F102"/>
  <c r="F96"/>
  <c r="F92"/>
  <c r="F85"/>
  <c r="F78"/>
  <c r="J67" s="1"/>
  <c r="F64"/>
  <c r="J65" s="1"/>
  <c r="F53"/>
  <c r="F47"/>
  <c r="F44"/>
  <c r="F41"/>
  <c r="F34"/>
  <c r="F19"/>
  <c r="J11" s="1"/>
  <c r="F10"/>
  <c r="B43" i="6"/>
  <c r="B42"/>
  <c r="B44" s="1"/>
  <c r="B41"/>
  <c r="J31"/>
  <c r="E31"/>
  <c r="D31" s="1"/>
  <c r="C31" s="1"/>
  <c r="B43" i="4"/>
  <c r="B42"/>
  <c r="B44" s="1"/>
  <c r="B45" s="1"/>
  <c r="B41"/>
  <c r="J31"/>
  <c r="E31"/>
  <c r="B43" i="3"/>
  <c r="B42"/>
  <c r="B44" s="1"/>
  <c r="B45" s="1"/>
  <c r="B41"/>
  <c r="J31"/>
  <c r="E31"/>
  <c r="F54" i="7" l="1"/>
  <c r="J151"/>
  <c r="F224"/>
  <c r="J125"/>
  <c r="F154"/>
  <c r="E34" i="4"/>
  <c r="E34" i="6"/>
  <c r="E34" i="3"/>
  <c r="F103" i="7"/>
  <c r="B45" i="6"/>
  <c r="N33"/>
  <c r="L33"/>
  <c r="H33"/>
  <c r="H35" s="1"/>
  <c r="F33"/>
  <c r="M33"/>
  <c r="K33"/>
  <c r="I33"/>
  <c r="I35" s="1"/>
  <c r="G33"/>
  <c r="G35" s="1"/>
  <c r="C32"/>
  <c r="B33" s="1"/>
  <c r="D31" i="4"/>
  <c r="C31" s="1"/>
  <c r="N33" s="1"/>
  <c r="D31" i="3"/>
  <c r="C31" s="1"/>
  <c r="N33" s="1"/>
  <c r="L33"/>
  <c r="M33"/>
  <c r="K33"/>
  <c r="I33"/>
  <c r="I35" s="1"/>
  <c r="G33"/>
  <c r="G35" s="1"/>
  <c r="E32" i="1"/>
  <c r="J32"/>
  <c r="J33" i="6" l="1"/>
  <c r="C32" i="4"/>
  <c r="B33" s="1"/>
  <c r="M33"/>
  <c r="I33"/>
  <c r="I35" s="1"/>
  <c r="F33" i="3"/>
  <c r="K32" i="6"/>
  <c r="G32"/>
  <c r="I32"/>
  <c r="M32"/>
  <c r="M34" s="1"/>
  <c r="M35" s="1"/>
  <c r="H32"/>
  <c r="N32"/>
  <c r="N34" s="1"/>
  <c r="N35" s="1"/>
  <c r="K34"/>
  <c r="F35"/>
  <c r="E35" s="1"/>
  <c r="E33"/>
  <c r="D33" s="1"/>
  <c r="F32"/>
  <c r="E32" s="1"/>
  <c r="L32"/>
  <c r="L34" s="1"/>
  <c r="L35" s="1"/>
  <c r="G33" i="4"/>
  <c r="G35" s="1"/>
  <c r="K33"/>
  <c r="F33"/>
  <c r="H33"/>
  <c r="H35" s="1"/>
  <c r="L33"/>
  <c r="K32"/>
  <c r="K34" s="1"/>
  <c r="G32"/>
  <c r="J33"/>
  <c r="C32" i="3"/>
  <c r="B33" s="1"/>
  <c r="H33"/>
  <c r="H35" s="1"/>
  <c r="I32"/>
  <c r="J33"/>
  <c r="I32" i="4"/>
  <c r="M32"/>
  <c r="M34" s="1"/>
  <c r="M35" s="1"/>
  <c r="H32"/>
  <c r="N32"/>
  <c r="N34" s="1"/>
  <c r="N35" s="1"/>
  <c r="F35"/>
  <c r="E33"/>
  <c r="D33" s="1"/>
  <c r="F32"/>
  <c r="E32" s="1"/>
  <c r="L32"/>
  <c r="L34" s="1"/>
  <c r="L35" s="1"/>
  <c r="F35" i="3"/>
  <c r="E33"/>
  <c r="D33" s="1"/>
  <c r="M32"/>
  <c r="M34" s="1"/>
  <c r="M35" s="1"/>
  <c r="G32"/>
  <c r="F32"/>
  <c r="L32"/>
  <c r="L34" s="1"/>
  <c r="L35" s="1"/>
  <c r="K32"/>
  <c r="H32"/>
  <c r="N32"/>
  <c r="N34" s="1"/>
  <c r="N35" s="1"/>
  <c r="D32" i="1"/>
  <c r="C32" s="1"/>
  <c r="B43"/>
  <c r="B45" s="1"/>
  <c r="B44"/>
  <c r="B42"/>
  <c r="E35"/>
  <c r="E35" i="4" l="1"/>
  <c r="E35" i="3"/>
  <c r="J32" i="6"/>
  <c r="D32" s="1"/>
  <c r="J34"/>
  <c r="D34" s="1"/>
  <c r="C34" s="1"/>
  <c r="C35" s="1"/>
  <c r="K35"/>
  <c r="J35" s="1"/>
  <c r="D35" s="1"/>
  <c r="J32" i="4"/>
  <c r="D32" s="1"/>
  <c r="J34"/>
  <c r="D34" s="1"/>
  <c r="C34" s="1"/>
  <c r="C35" s="1"/>
  <c r="K35"/>
  <c r="J35" s="1"/>
  <c r="J32" i="3"/>
  <c r="K34"/>
  <c r="E32"/>
  <c r="D32" s="1"/>
  <c r="C33" i="1"/>
  <c r="F33" s="1"/>
  <c r="M34"/>
  <c r="K34"/>
  <c r="B46"/>
  <c r="K33"/>
  <c r="L34"/>
  <c r="M33"/>
  <c r="M35" s="1"/>
  <c r="N34"/>
  <c r="G34"/>
  <c r="G36" s="1"/>
  <c r="I34"/>
  <c r="I36" s="1"/>
  <c r="F34"/>
  <c r="H34"/>
  <c r="H36" s="1"/>
  <c r="I33"/>
  <c r="D35" i="4" l="1"/>
  <c r="J34" i="3"/>
  <c r="D34" s="1"/>
  <c r="C34" s="1"/>
  <c r="C35" s="1"/>
  <c r="K35"/>
  <c r="J35" s="1"/>
  <c r="D35" s="1"/>
  <c r="B34" i="1"/>
  <c r="G33"/>
  <c r="H33"/>
  <c r="N33"/>
  <c r="N35" s="1"/>
  <c r="N36" s="1"/>
  <c r="L33"/>
  <c r="L35" s="1"/>
  <c r="J34"/>
  <c r="F36"/>
  <c r="E36" s="1"/>
  <c r="E34"/>
  <c r="K35"/>
  <c r="M36"/>
  <c r="L36"/>
  <c r="E33" l="1"/>
  <c r="J33"/>
  <c r="J35"/>
  <c r="D35" s="1"/>
  <c r="C35" s="1"/>
  <c r="K36"/>
  <c r="D34"/>
  <c r="D33" l="1"/>
  <c r="C36"/>
  <c r="J36"/>
  <c r="D36" s="1"/>
</calcChain>
</file>

<file path=xl/sharedStrings.xml><?xml version="1.0" encoding="utf-8"?>
<sst xmlns="http://schemas.openxmlformats.org/spreadsheetml/2006/main" count="548" uniqueCount="146">
  <si>
    <t>Оплачиваемая общая площадь квартир, м2</t>
  </si>
  <si>
    <t>Показатели</t>
  </si>
  <si>
    <t>% оплаты</t>
  </si>
  <si>
    <t>Итого тариф: текущий ремонт,  содержание жилья</t>
  </si>
  <si>
    <t>Ремонт жилья</t>
  </si>
  <si>
    <t>в том числе:</t>
  </si>
  <si>
    <t>Содержание жилья</t>
  </si>
  <si>
    <t>Текущий ремонт конструктивных элементов зданий</t>
  </si>
  <si>
    <t>Текущий ремонт сантехнического оборудования</t>
  </si>
  <si>
    <t>Текущий ремонт электротехнического оборудования</t>
  </si>
  <si>
    <t>Благоустройство</t>
  </si>
  <si>
    <t>Содержание придомовой территории</t>
  </si>
  <si>
    <t xml:space="preserve">Аварийно-диспетчерская служба </t>
  </si>
  <si>
    <t>Тариф, руб. м2</t>
  </si>
  <si>
    <t>"+" - перевыполнение, руб.
"-" - недоосвоение, руб.</t>
  </si>
  <si>
    <t>ИТОГО август-декабрь 2010г. недоосвоено "-"                                           перевыполнено "+"</t>
  </si>
  <si>
    <t>Обслуживание узлов учета</t>
  </si>
  <si>
    <t>Плановое начисление за август-декабрь 2010 гг., руб.</t>
  </si>
  <si>
    <t>Фактическая оплата за август-декабрь 2010 гг., руб.</t>
  </si>
  <si>
    <t>Фактическое выполнение за август-декабрь 2010 гг., руб.</t>
  </si>
  <si>
    <t>Начальник ПТО</t>
  </si>
  <si>
    <t>Отчет Обслуживающей организации ООО " Статус2"  по выполнению работ по содержанию и текущему ремонту жилого фонда, 2015г.</t>
  </si>
  <si>
    <t>Р.В. Федорова</t>
  </si>
  <si>
    <t>Плановое начисление за 2015 год,  руб.</t>
  </si>
  <si>
    <t>Фактическая оплата за  2015 год,  руб.</t>
  </si>
  <si>
    <t>Фактическое выполнение за 2015 год, руб.</t>
  </si>
  <si>
    <t>Содержание общего имущества</t>
  </si>
  <si>
    <t>Требование пожарной безопасности</t>
  </si>
  <si>
    <t>Улица Магистральная, дом 33/2</t>
  </si>
  <si>
    <t xml:space="preserve">Всего тариф </t>
  </si>
  <si>
    <t>Улица Магистральная, дом 5</t>
  </si>
  <si>
    <t>Улица Магистральная, дом 49</t>
  </si>
  <si>
    <t>Улица Магистральная, дом 49 А</t>
  </si>
  <si>
    <t xml:space="preserve">Перечень выполненных работ </t>
  </si>
  <si>
    <t>за 2015г.</t>
  </si>
  <si>
    <r>
      <t xml:space="preserve">ул. Магистральная, д.33/2 -  </t>
    </r>
    <r>
      <rPr>
        <b/>
        <sz val="20"/>
        <color indexed="10"/>
        <rFont val="Arial Cyr"/>
        <charset val="204"/>
      </rPr>
      <t>ООО "Статус 2"</t>
    </r>
  </si>
  <si>
    <t>План</t>
  </si>
  <si>
    <t>Месяц</t>
  </si>
  <si>
    <t>Вид работ</t>
  </si>
  <si>
    <t>Ед. изм.</t>
  </si>
  <si>
    <t>Кол-во</t>
  </si>
  <si>
    <t>Сумма,руб</t>
  </si>
  <si>
    <t>Примечание</t>
  </si>
  <si>
    <t>Общестроительные работы</t>
  </si>
  <si>
    <t>сентябрь</t>
  </si>
  <si>
    <t>Зашивка ДВП б/у</t>
  </si>
  <si>
    <t>м2</t>
  </si>
  <si>
    <t>Смена линолеума б/у</t>
  </si>
  <si>
    <t>Смена плинтусов б/у</t>
  </si>
  <si>
    <t>м</t>
  </si>
  <si>
    <t>Пристрожка дв. полотна</t>
  </si>
  <si>
    <t>шт</t>
  </si>
  <si>
    <t>ноябрь</t>
  </si>
  <si>
    <t>Установка проушин</t>
  </si>
  <si>
    <t>Всего:</t>
  </si>
  <si>
    <t>Техническое обслуживание</t>
  </si>
  <si>
    <t>то</t>
  </si>
  <si>
    <t>апрель</t>
  </si>
  <si>
    <t>Уборка снега вручную</t>
  </si>
  <si>
    <t>м3</t>
  </si>
  <si>
    <t>Смена замка</t>
  </si>
  <si>
    <t>Смена проушин</t>
  </si>
  <si>
    <t>октябрь</t>
  </si>
  <si>
    <t>Смена проушин б/у</t>
  </si>
  <si>
    <t>Смена пружин</t>
  </si>
  <si>
    <t xml:space="preserve">ноябрь </t>
  </si>
  <si>
    <t>Механизированная уборка придомовой территории.</t>
  </si>
  <si>
    <t>Очистка козырьков от снега и сосулек.</t>
  </si>
  <si>
    <t>Сантехнические работы</t>
  </si>
  <si>
    <t>февраль</t>
  </si>
  <si>
    <t>Метал/пласт ф 25 мм</t>
  </si>
  <si>
    <t xml:space="preserve">Фитинг ф 25 мм </t>
  </si>
  <si>
    <t xml:space="preserve">Замена крана </t>
  </si>
  <si>
    <t>Метал/пласт ф 15 мм</t>
  </si>
  <si>
    <t>Установка муфты ф 50 мм</t>
  </si>
  <si>
    <t>Установка тройника ф 50</t>
  </si>
  <si>
    <t>Установка переходника ф 76</t>
  </si>
  <si>
    <t>июль</t>
  </si>
  <si>
    <t>Установка крана ф 15 мм</t>
  </si>
  <si>
    <t>Установка тройника ф 20 мм</t>
  </si>
  <si>
    <t>Установка заглушки ф 15 мм</t>
  </si>
  <si>
    <t xml:space="preserve">Прочистили канализацию </t>
  </si>
  <si>
    <t>м.п.</t>
  </si>
  <si>
    <t>Отогрели, промыли канализации.</t>
  </si>
  <si>
    <t>май</t>
  </si>
  <si>
    <t>Прочистка труб</t>
  </si>
  <si>
    <t>Промывка труб</t>
  </si>
  <si>
    <t>Перепаковка сгона ф 20 мм</t>
  </si>
  <si>
    <t>Восстановление системы ТС</t>
  </si>
  <si>
    <t xml:space="preserve">Благоустройство </t>
  </si>
  <si>
    <t>Окраска контейнерных баков</t>
  </si>
  <si>
    <t>Электротехнические работы</t>
  </si>
  <si>
    <t>Замена ламп накаливания ЛОН Е27 40W</t>
  </si>
  <si>
    <t>шт.</t>
  </si>
  <si>
    <t>Замена ламп  накаливания ЛН-75</t>
  </si>
  <si>
    <t>декабрь</t>
  </si>
  <si>
    <t>Замена- патрон керамический</t>
  </si>
  <si>
    <t>ИТОГО:</t>
  </si>
  <si>
    <r>
      <t xml:space="preserve">ул. Магистральная, д.49 -  </t>
    </r>
    <r>
      <rPr>
        <b/>
        <sz val="20"/>
        <color indexed="10"/>
        <rFont val="Arial Cyr"/>
        <charset val="204"/>
      </rPr>
      <t>ООО "Статус 2"</t>
    </r>
  </si>
  <si>
    <t>Засыпка песком</t>
  </si>
  <si>
    <t>тр</t>
  </si>
  <si>
    <t xml:space="preserve">Смена пружин </t>
  </si>
  <si>
    <t>Смена замков</t>
  </si>
  <si>
    <t>Установка перил б/у</t>
  </si>
  <si>
    <t>март</t>
  </si>
  <si>
    <t>Смена пружин б/у</t>
  </si>
  <si>
    <t>мп</t>
  </si>
  <si>
    <t>август</t>
  </si>
  <si>
    <t>январь</t>
  </si>
  <si>
    <t>Метал/пласт ф 20 мм</t>
  </si>
  <si>
    <t xml:space="preserve">м </t>
  </si>
  <si>
    <t xml:space="preserve">Установка фитинга ф 20 мм </t>
  </si>
  <si>
    <t xml:space="preserve">Установка фитинга ф 15 мм </t>
  </si>
  <si>
    <t>Установили заглушку ф 15</t>
  </si>
  <si>
    <t>Закрытие стояка</t>
  </si>
  <si>
    <t>Перепаковка батареи</t>
  </si>
  <si>
    <t>Замена патрона Е-27</t>
  </si>
  <si>
    <r>
      <t xml:space="preserve">ул. Магистральная, д.49а -  </t>
    </r>
    <r>
      <rPr>
        <b/>
        <sz val="20"/>
        <color indexed="10"/>
        <rFont val="Arial Cyr"/>
        <charset val="204"/>
      </rPr>
      <t>ООО "Статус 2"</t>
    </r>
  </si>
  <si>
    <t xml:space="preserve">Ремонт крыльца </t>
  </si>
  <si>
    <t>Ремонт ступений</t>
  </si>
  <si>
    <t>Востановление системы СТ</t>
  </si>
  <si>
    <t>Установка фитинга</t>
  </si>
  <si>
    <t>июнь</t>
  </si>
  <si>
    <t>Замена ламп  накаливания ЛОН-75</t>
  </si>
  <si>
    <r>
      <t xml:space="preserve">ул. Магистральная, д.5 -  </t>
    </r>
    <r>
      <rPr>
        <b/>
        <sz val="20"/>
        <color indexed="10"/>
        <rFont val="Arial Cyr"/>
        <charset val="204"/>
      </rPr>
      <t>ООО "Статус 2"</t>
    </r>
  </si>
  <si>
    <t xml:space="preserve">Обшивка рубероидом </t>
  </si>
  <si>
    <t>Крепление наличников</t>
  </si>
  <si>
    <t>Установка заглушки</t>
  </si>
  <si>
    <t>Отключение ГСВ</t>
  </si>
  <si>
    <t>Замена ламп накаливания ЛОН-95</t>
  </si>
  <si>
    <t>Включение автомата</t>
  </si>
  <si>
    <t>Замена ламп накаливания ЛОН-75</t>
  </si>
  <si>
    <t>Замена ламп энергосберегающих GAUS</t>
  </si>
  <si>
    <t xml:space="preserve">Замена ламп накаливания NeFS-mini </t>
  </si>
  <si>
    <t>Замена ламп  энергосберегающей Navigator G23</t>
  </si>
  <si>
    <t>Замена ламп  энергосберегающей Navigator E27</t>
  </si>
  <si>
    <t>Замена ламп  энергосберегающей G23</t>
  </si>
  <si>
    <t>Утверждаю:</t>
  </si>
  <si>
    <t>Генеральный директор ООО "Статус 2"</t>
  </si>
  <si>
    <t>____________ И.С. Мансурова</t>
  </si>
  <si>
    <t>Главный энергетик</t>
  </si>
  <si>
    <t>С.А. Глебов</t>
  </si>
  <si>
    <t>ПРОСРОЧЕННАЯ ЗАДОЛЖЕННОСТЬ  ПО ОПЛАТЕ ЖКУ
на 01.01.2016г. составляет:</t>
  </si>
  <si>
    <t>Начальник участка</t>
  </si>
  <si>
    <t>О.А. Басистюк</t>
  </si>
  <si>
    <t>Перечень выполненных работ  за 2015г.</t>
  </si>
</sst>
</file>

<file path=xl/styles.xml><?xml version="1.0" encoding="utf-8"?>
<styleSheet xmlns="http://schemas.openxmlformats.org/spreadsheetml/2006/main">
  <numFmts count="5">
    <numFmt numFmtId="164" formatCode="0.0"/>
    <numFmt numFmtId="165" formatCode="#,##0;[Red]#,##0"/>
    <numFmt numFmtId="166" formatCode="#,##0_р_.;[Red]#,##0_р_."/>
    <numFmt numFmtId="167" formatCode="#,##0.0;[Red]#,##0.0"/>
    <numFmt numFmtId="168" formatCode="#,##0.0"/>
  </numFmts>
  <fonts count="38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20"/>
      <name val="Arial Cyr"/>
      <charset val="204"/>
    </font>
    <font>
      <b/>
      <sz val="20"/>
      <color indexed="10"/>
      <name val="Arial Cyr"/>
      <charset val="204"/>
    </font>
    <font>
      <i/>
      <sz val="10"/>
      <name val="Arial Cyr"/>
      <charset val="204"/>
    </font>
    <font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1"/>
      <name val="Arial Cyr"/>
      <charset val="204"/>
    </font>
    <font>
      <i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 Cyr"/>
      <charset val="204"/>
    </font>
    <font>
      <b/>
      <sz val="11"/>
      <color theme="1"/>
      <name val="Times New Roman"/>
      <family val="1"/>
      <charset val="204"/>
    </font>
    <font>
      <b/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68" fontId="6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Alignment="1">
      <alignment horizontal="center" vertical="center"/>
    </xf>
    <xf numFmtId="0" fontId="6" fillId="0" borderId="1" xfId="0" applyFont="1" applyFill="1" applyBorder="1" applyAlignment="1"/>
    <xf numFmtId="164" fontId="1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2" fontId="6" fillId="2" borderId="3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7" fillId="0" borderId="6" xfId="0" applyFont="1" applyBorder="1" applyAlignment="1">
      <alignment vertical="center" wrapText="1"/>
    </xf>
    <xf numFmtId="9" fontId="6" fillId="0" borderId="6" xfId="0" applyNumberFormat="1" applyFont="1" applyBorder="1" applyAlignment="1">
      <alignment horizontal="center" vertical="center"/>
    </xf>
    <xf numFmtId="165" fontId="7" fillId="0" borderId="6" xfId="0" applyNumberFormat="1" applyFont="1" applyFill="1" applyBorder="1" applyAlignment="1" applyProtection="1">
      <alignment horizontal="center" vertical="center"/>
      <protection locked="0"/>
    </xf>
    <xf numFmtId="165" fontId="7" fillId="0" borderId="7" xfId="0" applyNumberFormat="1" applyFont="1" applyFill="1" applyBorder="1" applyAlignment="1">
      <alignment horizontal="center" vertical="center"/>
    </xf>
    <xf numFmtId="165" fontId="7" fillId="0" borderId="8" xfId="0" applyNumberFormat="1" applyFont="1" applyFill="1" applyBorder="1" applyAlignment="1">
      <alignment horizontal="center" vertical="center"/>
    </xf>
    <xf numFmtId="165" fontId="8" fillId="0" borderId="9" xfId="0" applyNumberFormat="1" applyFont="1" applyBorder="1" applyAlignment="1">
      <alignment horizontal="center" vertical="center"/>
    </xf>
    <xf numFmtId="165" fontId="8" fillId="0" borderId="10" xfId="0" applyNumberFormat="1" applyFont="1" applyBorder="1" applyAlignment="1">
      <alignment horizontal="center" vertical="center"/>
    </xf>
    <xf numFmtId="166" fontId="7" fillId="0" borderId="8" xfId="0" applyNumberFormat="1" applyFont="1" applyFill="1" applyBorder="1" applyAlignment="1">
      <alignment horizontal="center" vertical="center"/>
    </xf>
    <xf numFmtId="166" fontId="8" fillId="0" borderId="9" xfId="0" applyNumberFormat="1" applyFont="1" applyBorder="1" applyAlignment="1">
      <alignment horizontal="center" vertical="center"/>
    </xf>
    <xf numFmtId="166" fontId="8" fillId="0" borderId="10" xfId="0" applyNumberFormat="1" applyFont="1" applyBorder="1" applyAlignment="1">
      <alignment horizontal="center" vertical="center"/>
    </xf>
    <xf numFmtId="10" fontId="6" fillId="0" borderId="6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9" fontId="6" fillId="0" borderId="11" xfId="0" applyNumberFormat="1" applyFont="1" applyBorder="1" applyAlignment="1">
      <alignment horizontal="center" vertical="center"/>
    </xf>
    <xf numFmtId="165" fontId="7" fillId="0" borderId="11" xfId="0" applyNumberFormat="1" applyFont="1" applyFill="1" applyBorder="1" applyAlignment="1" applyProtection="1">
      <alignment horizontal="center" vertical="center"/>
      <protection locked="0"/>
    </xf>
    <xf numFmtId="165" fontId="7" fillId="0" borderId="12" xfId="0" applyNumberFormat="1" applyFont="1" applyFill="1" applyBorder="1" applyAlignment="1">
      <alignment horizontal="center" vertical="center"/>
    </xf>
    <xf numFmtId="165" fontId="7" fillId="0" borderId="13" xfId="0" applyNumberFormat="1" applyFont="1" applyFill="1" applyBorder="1" applyAlignment="1">
      <alignment horizontal="center" vertical="center"/>
    </xf>
    <xf numFmtId="165" fontId="8" fillId="0" borderId="14" xfId="0" applyNumberFormat="1" applyFont="1" applyBorder="1" applyAlignment="1">
      <alignment horizontal="center" vertical="center"/>
    </xf>
    <xf numFmtId="165" fontId="8" fillId="0" borderId="15" xfId="0" applyNumberFormat="1" applyFont="1" applyBorder="1" applyAlignment="1">
      <alignment horizontal="center" vertical="center"/>
    </xf>
    <xf numFmtId="166" fontId="7" fillId="0" borderId="13" xfId="0" applyNumberFormat="1" applyFont="1" applyFill="1" applyBorder="1" applyAlignment="1">
      <alignment horizontal="center" vertical="center"/>
    </xf>
    <xf numFmtId="3" fontId="7" fillId="0" borderId="16" xfId="0" applyNumberFormat="1" applyFont="1" applyBorder="1" applyAlignment="1">
      <alignment vertical="center" wrapText="1"/>
    </xf>
    <xf numFmtId="3" fontId="1" fillId="0" borderId="16" xfId="0" applyNumberFormat="1" applyFont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3" fontId="8" fillId="0" borderId="17" xfId="0" applyNumberFormat="1" applyFont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 vertical="center"/>
    </xf>
    <xf numFmtId="3" fontId="8" fillId="0" borderId="20" xfId="0" applyNumberFormat="1" applyFont="1" applyBorder="1" applyAlignment="1">
      <alignment horizontal="center" vertical="center"/>
    </xf>
    <xf numFmtId="165" fontId="7" fillId="0" borderId="18" xfId="0" applyNumberFormat="1" applyFont="1" applyFill="1" applyBorder="1" applyAlignment="1">
      <alignment horizontal="center" vertical="center"/>
    </xf>
    <xf numFmtId="165" fontId="8" fillId="0" borderId="19" xfId="0" applyNumberFormat="1" applyFont="1" applyBorder="1" applyAlignment="1">
      <alignment horizontal="center" vertical="center"/>
    </xf>
    <xf numFmtId="165" fontId="8" fillId="0" borderId="20" xfId="0" applyNumberFormat="1" applyFont="1" applyBorder="1" applyAlignment="1">
      <alignment horizontal="center" vertical="center"/>
    </xf>
    <xf numFmtId="3" fontId="1" fillId="0" borderId="0" xfId="0" applyNumberFormat="1" applyFont="1"/>
    <xf numFmtId="0" fontId="7" fillId="0" borderId="21" xfId="0" applyFont="1" applyBorder="1" applyAlignment="1">
      <alignment vertical="center" wrapText="1"/>
    </xf>
    <xf numFmtId="9" fontId="1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/>
    </xf>
    <xf numFmtId="165" fontId="8" fillId="0" borderId="22" xfId="0" applyNumberFormat="1" applyFont="1" applyBorder="1" applyAlignment="1">
      <alignment horizontal="center" vertical="center"/>
    </xf>
    <xf numFmtId="0" fontId="6" fillId="0" borderId="6" xfId="0" applyFont="1" applyFill="1" applyBorder="1" applyAlignment="1"/>
    <xf numFmtId="164" fontId="1" fillId="0" borderId="6" xfId="0" applyNumberFormat="1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  <xf numFmtId="2" fontId="6" fillId="0" borderId="8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165" fontId="7" fillId="0" borderId="6" xfId="0" applyNumberFormat="1" applyFont="1" applyFill="1" applyBorder="1" applyAlignment="1">
      <alignment horizontal="center" vertical="center"/>
    </xf>
    <xf numFmtId="165" fontId="7" fillId="0" borderId="11" xfId="0" applyNumberFormat="1" applyFont="1" applyFill="1" applyBorder="1" applyAlignment="1">
      <alignment horizontal="center" vertical="center"/>
    </xf>
    <xf numFmtId="165" fontId="7" fillId="0" borderId="23" xfId="0" applyNumberFormat="1" applyFont="1" applyFill="1" applyBorder="1" applyAlignment="1">
      <alignment horizontal="center" vertical="center"/>
    </xf>
    <xf numFmtId="165" fontId="8" fillId="0" borderId="24" xfId="0" applyNumberFormat="1" applyFont="1" applyBorder="1" applyAlignment="1">
      <alignment horizontal="center" vertical="center"/>
    </xf>
    <xf numFmtId="165" fontId="8" fillId="0" borderId="25" xfId="0" applyNumberFormat="1" applyFont="1" applyBorder="1" applyAlignment="1">
      <alignment horizontal="center" vertical="center"/>
    </xf>
    <xf numFmtId="166" fontId="7" fillId="0" borderId="23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vertical="center" wrapText="1"/>
    </xf>
    <xf numFmtId="9" fontId="1" fillId="0" borderId="16" xfId="0" applyNumberFormat="1" applyFont="1" applyBorder="1" applyAlignment="1">
      <alignment horizontal="center" vertical="center"/>
    </xf>
    <xf numFmtId="3" fontId="7" fillId="0" borderId="23" xfId="0" applyNumberFormat="1" applyFont="1" applyFill="1" applyBorder="1" applyAlignment="1">
      <alignment horizontal="center" vertical="center"/>
    </xf>
    <xf numFmtId="3" fontId="8" fillId="0" borderId="26" xfId="0" applyNumberFormat="1" applyFont="1" applyBorder="1" applyAlignment="1">
      <alignment horizontal="center" vertical="center"/>
    </xf>
    <xf numFmtId="165" fontId="8" fillId="0" borderId="17" xfId="0" applyNumberFormat="1" applyFont="1" applyBorder="1" applyAlignment="1">
      <alignment horizontal="center" vertical="center"/>
    </xf>
    <xf numFmtId="165" fontId="8" fillId="0" borderId="26" xfId="0" applyNumberFormat="1" applyFont="1" applyBorder="1" applyAlignment="1">
      <alignment horizontal="center" vertical="center"/>
    </xf>
    <xf numFmtId="0" fontId="1" fillId="0" borderId="21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22" xfId="0" applyFont="1" applyBorder="1"/>
    <xf numFmtId="167" fontId="7" fillId="0" borderId="6" xfId="0" applyNumberFormat="1" applyFont="1" applyFill="1" applyBorder="1" applyAlignment="1">
      <alignment horizontal="center" vertical="center"/>
    </xf>
    <xf numFmtId="165" fontId="8" fillId="0" borderId="30" xfId="0" applyNumberFormat="1" applyFont="1" applyBorder="1" applyAlignment="1">
      <alignment horizontal="center" vertical="center"/>
    </xf>
    <xf numFmtId="166" fontId="8" fillId="0" borderId="30" xfId="0" applyNumberFormat="1" applyFont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 vertical="center"/>
    </xf>
    <xf numFmtId="3" fontId="8" fillId="0" borderId="32" xfId="0" applyNumberFormat="1" applyFont="1" applyBorder="1" applyAlignment="1">
      <alignment horizontal="center" vertical="center"/>
    </xf>
    <xf numFmtId="1" fontId="8" fillId="0" borderId="32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Fill="1" applyBorder="1" applyAlignment="1" applyProtection="1">
      <protection locked="0"/>
    </xf>
    <xf numFmtId="164" fontId="6" fillId="0" borderId="1" xfId="0" applyNumberFormat="1" applyFont="1" applyFill="1" applyBorder="1" applyAlignment="1" applyProtection="1">
      <alignment horizontal="center" vertical="center"/>
      <protection locked="0"/>
    </xf>
    <xf numFmtId="2" fontId="6" fillId="0" borderId="0" xfId="0" applyNumberFormat="1" applyFont="1" applyFill="1" applyBorder="1" applyAlignment="1" applyProtection="1">
      <alignment horizontal="center" vertical="center"/>
      <protection locked="0"/>
    </xf>
    <xf numFmtId="2" fontId="6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1" fontId="7" fillId="0" borderId="33" xfId="0" applyNumberFormat="1" applyFont="1" applyBorder="1" applyAlignment="1">
      <alignment horizontal="left" vertical="center" wrapText="1"/>
    </xf>
    <xf numFmtId="3" fontId="7" fillId="0" borderId="33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/>
    </xf>
    <xf numFmtId="1" fontId="7" fillId="0" borderId="6" xfId="0" applyNumberFormat="1" applyFont="1" applyBorder="1" applyAlignment="1">
      <alignment horizontal="left" vertical="center" wrapText="1"/>
    </xf>
    <xf numFmtId="3" fontId="7" fillId="0" borderId="6" xfId="0" applyNumberFormat="1" applyFont="1" applyBorder="1" applyAlignment="1">
      <alignment horizontal="center" vertical="center"/>
    </xf>
    <xf numFmtId="1" fontId="7" fillId="0" borderId="34" xfId="0" applyNumberFormat="1" applyFont="1" applyBorder="1" applyAlignment="1">
      <alignment horizontal="left" vertical="center" wrapText="1"/>
    </xf>
    <xf numFmtId="3" fontId="7" fillId="0" borderId="34" xfId="0" applyNumberFormat="1" applyFont="1" applyBorder="1" applyAlignment="1">
      <alignment horizontal="center" vertical="center"/>
    </xf>
    <xf numFmtId="3" fontId="7" fillId="0" borderId="35" xfId="0" applyNumberFormat="1" applyFont="1" applyBorder="1" applyAlignment="1">
      <alignment horizontal="left" vertical="center" wrapText="1"/>
    </xf>
    <xf numFmtId="3" fontId="7" fillId="0" borderId="35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left" vertical="center" wrapText="1"/>
    </xf>
    <xf numFmtId="1" fontId="8" fillId="0" borderId="35" xfId="0" applyNumberFormat="1" applyFont="1" applyBorder="1" applyAlignment="1">
      <alignment horizontal="center" vertical="center"/>
    </xf>
    <xf numFmtId="0" fontId="6" fillId="3" borderId="1" xfId="0" applyFont="1" applyFill="1" applyBorder="1" applyAlignment="1"/>
    <xf numFmtId="164" fontId="1" fillId="3" borderId="1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2" fontId="1" fillId="3" borderId="27" xfId="0" applyNumberFormat="1" applyFont="1" applyFill="1" applyBorder="1" applyAlignment="1">
      <alignment horizontal="center"/>
    </xf>
    <xf numFmtId="2" fontId="1" fillId="3" borderId="28" xfId="0" applyNumberFormat="1" applyFont="1" applyFill="1" applyBorder="1" applyAlignment="1">
      <alignment horizontal="center"/>
    </xf>
    <xf numFmtId="2" fontId="1" fillId="3" borderId="29" xfId="0" applyNumberFormat="1" applyFont="1" applyFill="1" applyBorder="1" applyAlignment="1">
      <alignment horizontal="center"/>
    </xf>
    <xf numFmtId="0" fontId="1" fillId="4" borderId="0" xfId="0" applyFont="1" applyFill="1"/>
    <xf numFmtId="0" fontId="7" fillId="3" borderId="11" xfId="0" applyFont="1" applyFill="1" applyBorder="1" applyAlignment="1">
      <alignment vertical="center" wrapText="1"/>
    </xf>
    <xf numFmtId="9" fontId="6" fillId="3" borderId="11" xfId="0" applyNumberFormat="1" applyFont="1" applyFill="1" applyBorder="1" applyAlignment="1">
      <alignment horizontal="center" vertical="center"/>
    </xf>
    <xf numFmtId="165" fontId="7" fillId="3" borderId="11" xfId="0" applyNumberFormat="1" applyFont="1" applyFill="1" applyBorder="1" applyAlignment="1">
      <alignment horizontal="center" vertical="center"/>
    </xf>
    <xf numFmtId="165" fontId="8" fillId="3" borderId="31" xfId="0" applyNumberFormat="1" applyFont="1" applyFill="1" applyBorder="1" applyAlignment="1">
      <alignment horizontal="center" vertical="center"/>
    </xf>
    <xf numFmtId="165" fontId="8" fillId="3" borderId="24" xfId="0" applyNumberFormat="1" applyFont="1" applyFill="1" applyBorder="1" applyAlignment="1">
      <alignment horizontal="center" vertical="center"/>
    </xf>
    <xf numFmtId="165" fontId="8" fillId="3" borderId="25" xfId="0" applyNumberFormat="1" applyFont="1" applyFill="1" applyBorder="1" applyAlignment="1">
      <alignment horizontal="center" vertical="center"/>
    </xf>
    <xf numFmtId="0" fontId="7" fillId="5" borderId="6" xfId="0" applyFont="1" applyFill="1" applyBorder="1" applyAlignment="1">
      <alignment vertical="center" wrapText="1"/>
    </xf>
    <xf numFmtId="10" fontId="6" fillId="5" borderId="6" xfId="0" applyNumberFormat="1" applyFont="1" applyFill="1" applyBorder="1" applyAlignment="1">
      <alignment horizontal="center" vertical="center"/>
    </xf>
    <xf numFmtId="167" fontId="7" fillId="5" borderId="6" xfId="0" applyNumberFormat="1" applyFont="1" applyFill="1" applyBorder="1" applyAlignment="1">
      <alignment horizontal="center" vertical="center"/>
    </xf>
    <xf numFmtId="165" fontId="7" fillId="5" borderId="6" xfId="0" applyNumberFormat="1" applyFont="1" applyFill="1" applyBorder="1" applyAlignment="1">
      <alignment horizontal="center" vertical="center"/>
    </xf>
    <xf numFmtId="165" fontId="8" fillId="5" borderId="30" xfId="0" applyNumberFormat="1" applyFont="1" applyFill="1" applyBorder="1" applyAlignment="1">
      <alignment horizontal="center" vertical="center"/>
    </xf>
    <xf numFmtId="165" fontId="8" fillId="5" borderId="9" xfId="0" applyNumberFormat="1" applyFont="1" applyFill="1" applyBorder="1" applyAlignment="1">
      <alignment horizontal="center" vertical="center"/>
    </xf>
    <xf numFmtId="165" fontId="8" fillId="5" borderId="10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6" fillId="5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 vertical="center" textRotation="90" wrapTex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11" fillId="0" borderId="0" xfId="0" applyFont="1" applyBorder="1" applyAlignment="1">
      <alignment horizontal="center" vertical="center" textRotation="90" wrapText="1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4" fontId="11" fillId="0" borderId="29" xfId="0" applyNumberFormat="1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 wrapText="1"/>
    </xf>
    <xf numFmtId="4" fontId="11" fillId="0" borderId="28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 textRotation="90" wrapText="1"/>
    </xf>
    <xf numFmtId="0" fontId="17" fillId="0" borderId="9" xfId="0" applyFont="1" applyBorder="1" applyAlignment="1">
      <alignment vertical="top" wrapText="1"/>
    </xf>
    <xf numFmtId="0" fontId="17" fillId="0" borderId="9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textRotation="90" wrapText="1"/>
    </xf>
    <xf numFmtId="0" fontId="18" fillId="0" borderId="50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top" wrapText="1"/>
    </xf>
    <xf numFmtId="0" fontId="0" fillId="0" borderId="51" xfId="0" applyBorder="1" applyAlignment="1">
      <alignment vertical="center"/>
    </xf>
    <xf numFmtId="0" fontId="11" fillId="0" borderId="23" xfId="0" applyFont="1" applyBorder="1" applyAlignment="1">
      <alignment horizontal="center" vertical="center" textRotation="90" wrapText="1"/>
    </xf>
    <xf numFmtId="0" fontId="18" fillId="0" borderId="24" xfId="0" applyFont="1" applyBorder="1" applyAlignment="1">
      <alignment horizontal="center" vertical="center"/>
    </xf>
    <xf numFmtId="0" fontId="19" fillId="0" borderId="24" xfId="0" applyFont="1" applyBorder="1" applyAlignment="1">
      <alignment vertical="center" wrapText="1"/>
    </xf>
    <xf numFmtId="0" fontId="19" fillId="0" borderId="24" xfId="0" applyFont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4" fontId="20" fillId="3" borderId="24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18" fillId="0" borderId="52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4" fontId="3" fillId="4" borderId="14" xfId="0" applyNumberFormat="1" applyFont="1" applyFill="1" applyBorder="1" applyAlignment="1">
      <alignment horizontal="center" vertical="center" wrapText="1"/>
    </xf>
    <xf numFmtId="0" fontId="0" fillId="0" borderId="48" xfId="0" applyBorder="1" applyAlignment="1">
      <alignment vertical="center"/>
    </xf>
    <xf numFmtId="4" fontId="0" fillId="0" borderId="0" xfId="0" applyNumberFormat="1"/>
    <xf numFmtId="4" fontId="3" fillId="4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11" fillId="0" borderId="54" xfId="0" applyFont="1" applyBorder="1" applyAlignment="1">
      <alignment horizontal="center" vertical="center" textRotation="90" wrapText="1"/>
    </xf>
    <xf numFmtId="0" fontId="18" fillId="0" borderId="9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16" fillId="0" borderId="52" xfId="0" applyFont="1" applyBorder="1" applyAlignment="1">
      <alignment horizontal="center" vertical="center"/>
    </xf>
    <xf numFmtId="0" fontId="17" fillId="0" borderId="49" xfId="0" applyFont="1" applyBorder="1" applyAlignment="1">
      <alignment vertical="top" wrapText="1"/>
    </xf>
    <xf numFmtId="0" fontId="17" fillId="0" borderId="49" xfId="0" applyFont="1" applyBorder="1" applyAlignment="1">
      <alignment horizontal="center" vertical="center" wrapText="1"/>
    </xf>
    <xf numFmtId="4" fontId="3" fillId="4" borderId="9" xfId="0" applyNumberFormat="1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11" fillId="4" borderId="47" xfId="0" applyFont="1" applyFill="1" applyBorder="1" applyAlignment="1">
      <alignment horizontal="center" vertical="center" textRotation="90" wrapText="1"/>
    </xf>
    <xf numFmtId="0" fontId="18" fillId="4" borderId="49" xfId="0" applyFont="1" applyFill="1" applyBorder="1" applyAlignment="1">
      <alignment horizontal="center" vertical="center"/>
    </xf>
    <xf numFmtId="0" fontId="20" fillId="0" borderId="46" xfId="0" applyFont="1" applyBorder="1" applyAlignment="1">
      <alignment horizontal="center" vertical="center" wrapText="1"/>
    </xf>
    <xf numFmtId="0" fontId="0" fillId="4" borderId="46" xfId="0" applyFill="1" applyBorder="1" applyAlignment="1">
      <alignment horizontal="center" vertical="center"/>
    </xf>
    <xf numFmtId="4" fontId="0" fillId="4" borderId="46" xfId="0" applyNumberFormat="1" applyFill="1" applyBorder="1"/>
    <xf numFmtId="0" fontId="0" fillId="4" borderId="55" xfId="0" applyFill="1" applyBorder="1"/>
    <xf numFmtId="0" fontId="0" fillId="4" borderId="0" xfId="0" applyFill="1"/>
    <xf numFmtId="0" fontId="11" fillId="4" borderId="8" xfId="0" applyFont="1" applyFill="1" applyBorder="1" applyAlignment="1">
      <alignment horizontal="center" vertical="center" textRotation="90" wrapText="1"/>
    </xf>
    <xf numFmtId="0" fontId="0" fillId="4" borderId="51" xfId="0" applyFill="1" applyBorder="1"/>
    <xf numFmtId="0" fontId="0" fillId="4" borderId="56" xfId="0" applyFill="1" applyBorder="1"/>
    <xf numFmtId="0" fontId="11" fillId="4" borderId="9" xfId="0" applyFont="1" applyFill="1" applyBorder="1" applyAlignment="1">
      <alignment horizontal="center" vertical="center" textRotation="90" wrapText="1"/>
    </xf>
    <xf numFmtId="0" fontId="0" fillId="4" borderId="9" xfId="0" applyFill="1" applyBorder="1" applyAlignment="1">
      <alignment vertical="center"/>
    </xf>
    <xf numFmtId="0" fontId="18" fillId="4" borderId="50" xfId="0" applyFont="1" applyFill="1" applyBorder="1" applyAlignment="1">
      <alignment horizontal="center" vertical="center"/>
    </xf>
    <xf numFmtId="0" fontId="0" fillId="4" borderId="30" xfId="0" applyFill="1" applyBorder="1" applyAlignment="1">
      <alignment vertical="center"/>
    </xf>
    <xf numFmtId="0" fontId="18" fillId="4" borderId="9" xfId="0" applyFont="1" applyFill="1" applyBorder="1" applyAlignment="1">
      <alignment horizontal="center" vertical="center"/>
    </xf>
    <xf numFmtId="0" fontId="0" fillId="4" borderId="15" xfId="0" applyFill="1" applyBorder="1"/>
    <xf numFmtId="0" fontId="11" fillId="4" borderId="23" xfId="0" applyFont="1" applyFill="1" applyBorder="1" applyAlignment="1">
      <alignment horizontal="center" vertical="center" textRotation="90" wrapText="1"/>
    </xf>
    <xf numFmtId="0" fontId="18" fillId="4" borderId="24" xfId="0" applyFont="1" applyFill="1" applyBorder="1" applyAlignment="1">
      <alignment horizontal="center" vertical="center"/>
    </xf>
    <xf numFmtId="0" fontId="19" fillId="4" borderId="24" xfId="0" applyFont="1" applyFill="1" applyBorder="1" applyAlignment="1">
      <alignment wrapText="1"/>
    </xf>
    <xf numFmtId="0" fontId="0" fillId="4" borderId="24" xfId="0" applyFill="1" applyBorder="1" applyAlignment="1">
      <alignment horizontal="center" vertical="center"/>
    </xf>
    <xf numFmtId="0" fontId="0" fillId="4" borderId="25" xfId="0" applyFill="1" applyBorder="1" applyAlignment="1">
      <alignment vertical="center"/>
    </xf>
    <xf numFmtId="0" fontId="20" fillId="0" borderId="49" xfId="0" applyFont="1" applyBorder="1" applyAlignment="1">
      <alignment horizontal="center" vertical="center" wrapText="1"/>
    </xf>
    <xf numFmtId="0" fontId="0" fillId="4" borderId="49" xfId="0" applyFill="1" applyBorder="1" applyAlignment="1">
      <alignment horizontal="center" vertical="center"/>
    </xf>
    <xf numFmtId="4" fontId="0" fillId="4" borderId="49" xfId="0" applyNumberFormat="1" applyFill="1" applyBorder="1" applyAlignment="1">
      <alignment vertical="center"/>
    </xf>
    <xf numFmtId="0" fontId="0" fillId="4" borderId="55" xfId="0" applyFill="1" applyBorder="1" applyAlignment="1">
      <alignment vertical="center"/>
    </xf>
    <xf numFmtId="0" fontId="21" fillId="0" borderId="46" xfId="0" applyFont="1" applyBorder="1" applyAlignment="1">
      <alignment horizontal="center" vertical="center" wrapText="1"/>
    </xf>
    <xf numFmtId="4" fontId="0" fillId="4" borderId="46" xfId="0" applyNumberFormat="1" applyFill="1" applyBorder="1" applyAlignment="1">
      <alignment vertical="center"/>
    </xf>
    <xf numFmtId="0" fontId="22" fillId="0" borderId="9" xfId="0" applyFont="1" applyBorder="1" applyAlignment="1">
      <alignment vertical="top" wrapText="1"/>
    </xf>
    <xf numFmtId="0" fontId="23" fillId="0" borderId="9" xfId="0" applyFont="1" applyFill="1" applyBorder="1" applyAlignment="1">
      <alignment horizontal="center" vertical="center"/>
    </xf>
    <xf numFmtId="0" fontId="22" fillId="0" borderId="9" xfId="0" applyFont="1" applyBorder="1" applyAlignment="1">
      <alignment horizontal="center" vertical="top" wrapText="1"/>
    </xf>
    <xf numFmtId="0" fontId="0" fillId="4" borderId="48" xfId="0" applyFill="1" applyBorder="1" applyAlignment="1">
      <alignment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14" xfId="0" applyFont="1" applyBorder="1" applyAlignment="1">
      <alignment vertical="top" wrapText="1"/>
    </xf>
    <xf numFmtId="0" fontId="22" fillId="0" borderId="14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top" wrapText="1"/>
    </xf>
    <xf numFmtId="0" fontId="18" fillId="4" borderId="52" xfId="0" applyFont="1" applyFill="1" applyBorder="1" applyAlignment="1">
      <alignment horizontal="center" vertical="center"/>
    </xf>
    <xf numFmtId="0" fontId="22" fillId="0" borderId="9" xfId="0" applyFont="1" applyBorder="1" applyAlignment="1">
      <alignment horizontal="left" vertical="center" wrapText="1"/>
    </xf>
    <xf numFmtId="1" fontId="22" fillId="0" borderId="9" xfId="0" applyNumberFormat="1" applyFont="1" applyBorder="1" applyAlignment="1">
      <alignment horizontal="center" vertical="center" wrapText="1"/>
    </xf>
    <xf numFmtId="4" fontId="24" fillId="4" borderId="9" xfId="0" applyNumberFormat="1" applyFont="1" applyFill="1" applyBorder="1" applyAlignment="1">
      <alignment horizontal="center" vertical="center" wrapText="1"/>
    </xf>
    <xf numFmtId="0" fontId="19" fillId="0" borderId="24" xfId="0" applyFont="1" applyBorder="1" applyAlignment="1">
      <alignment wrapText="1"/>
    </xf>
    <xf numFmtId="0" fontId="0" fillId="0" borderId="24" xfId="0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20" fillId="4" borderId="46" xfId="0" applyFont="1" applyFill="1" applyBorder="1" applyAlignment="1">
      <alignment horizontal="center" wrapText="1"/>
    </xf>
    <xf numFmtId="0" fontId="0" fillId="0" borderId="46" xfId="0" applyBorder="1" applyAlignment="1">
      <alignment horizontal="center" vertical="center"/>
    </xf>
    <xf numFmtId="4" fontId="0" fillId="0" borderId="46" xfId="0" applyNumberFormat="1" applyBorder="1" applyAlignment="1">
      <alignment vertical="center"/>
    </xf>
    <xf numFmtId="0" fontId="0" fillId="0" borderId="55" xfId="0" applyBorder="1" applyAlignment="1">
      <alignment vertical="center"/>
    </xf>
    <xf numFmtId="0" fontId="11" fillId="0" borderId="13" xfId="0" applyFont="1" applyBorder="1" applyAlignment="1">
      <alignment horizontal="center" vertical="center" textRotation="90" wrapText="1"/>
    </xf>
    <xf numFmtId="0" fontId="17" fillId="0" borderId="9" xfId="0" applyFont="1" applyBorder="1" applyAlignment="1">
      <alignment vertical="center" wrapText="1"/>
    </xf>
    <xf numFmtId="4" fontId="25" fillId="0" borderId="9" xfId="0" applyNumberFormat="1" applyFont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20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0" xfId="0" applyBorder="1"/>
    <xf numFmtId="0" fontId="20" fillId="0" borderId="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4" fontId="0" fillId="0" borderId="4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22" fillId="0" borderId="9" xfId="0" applyFont="1" applyBorder="1" applyAlignment="1">
      <alignment wrapText="1"/>
    </xf>
    <xf numFmtId="0" fontId="22" fillId="0" borderId="9" xfId="0" applyFont="1" applyBorder="1" applyAlignment="1">
      <alignment horizontal="center" wrapText="1"/>
    </xf>
    <xf numFmtId="0" fontId="0" fillId="0" borderId="24" xfId="0" applyBorder="1" applyAlignment="1">
      <alignment vertical="center" wrapText="1"/>
    </xf>
    <xf numFmtId="0" fontId="0" fillId="0" borderId="49" xfId="0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4" fontId="20" fillId="0" borderId="49" xfId="0" applyNumberFormat="1" applyFont="1" applyBorder="1" applyAlignment="1">
      <alignment vertical="center"/>
    </xf>
    <xf numFmtId="4" fontId="20" fillId="0" borderId="14" xfId="0" applyNumberFormat="1" applyFont="1" applyBorder="1" applyAlignment="1">
      <alignment vertical="center"/>
    </xf>
    <xf numFmtId="0" fontId="26" fillId="0" borderId="9" xfId="0" applyFont="1" applyBorder="1" applyAlignment="1">
      <alignment horizontal="left" vertical="center"/>
    </xf>
    <xf numFmtId="0" fontId="26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 wrapText="1"/>
    </xf>
    <xf numFmtId="0" fontId="11" fillId="0" borderId="18" xfId="0" applyFont="1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20" fillId="0" borderId="19" xfId="0" applyFont="1" applyBorder="1" applyAlignment="1">
      <alignment horizontal="center" vertical="center"/>
    </xf>
    <xf numFmtId="4" fontId="20" fillId="0" borderId="19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0" fontId="10" fillId="0" borderId="0" xfId="0" applyFont="1" applyAlignment="1">
      <alignment horizontal="center" vertical="center" textRotation="90" wrapText="1"/>
    </xf>
    <xf numFmtId="0" fontId="10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0" fontId="19" fillId="0" borderId="0" xfId="0" applyFont="1"/>
    <xf numFmtId="0" fontId="11" fillId="0" borderId="36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/>
    </xf>
    <xf numFmtId="4" fontId="11" fillId="0" borderId="49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4" fontId="20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1" fillId="0" borderId="9" xfId="0" applyFont="1" applyBorder="1" applyAlignment="1">
      <alignment horizontal="center" vertical="center" wrapText="1"/>
    </xf>
    <xf numFmtId="0" fontId="17" fillId="0" borderId="14" xfId="0" applyFont="1" applyBorder="1" applyAlignment="1">
      <alignment vertical="top" wrapText="1"/>
    </xf>
    <xf numFmtId="0" fontId="17" fillId="0" borderId="9" xfId="0" applyFont="1" applyBorder="1" applyAlignment="1">
      <alignment vertical="center"/>
    </xf>
    <xf numFmtId="0" fontId="18" fillId="0" borderId="17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17" fillId="0" borderId="9" xfId="0" applyFont="1" applyBorder="1" applyAlignment="1">
      <alignment horizontal="left" vertical="center"/>
    </xf>
    <xf numFmtId="0" fontId="11" fillId="4" borderId="13" xfId="0" applyFont="1" applyFill="1" applyBorder="1" applyAlignment="1">
      <alignment horizontal="center" vertical="center" textRotation="90" wrapText="1"/>
    </xf>
    <xf numFmtId="0" fontId="18" fillId="4" borderId="46" xfId="0" applyFont="1" applyFill="1" applyBorder="1" applyAlignment="1">
      <alignment horizontal="center" vertical="center"/>
    </xf>
    <xf numFmtId="4" fontId="28" fillId="0" borderId="9" xfId="0" applyNumberFormat="1" applyFont="1" applyBorder="1" applyAlignment="1">
      <alignment horizontal="center" vertical="center"/>
    </xf>
    <xf numFmtId="0" fontId="22" fillId="0" borderId="9" xfId="0" applyFont="1" applyBorder="1" applyAlignment="1">
      <alignment horizontal="left" vertical="top" wrapText="1"/>
    </xf>
    <xf numFmtId="0" fontId="27" fillId="0" borderId="9" xfId="0" applyFont="1" applyBorder="1" applyAlignment="1">
      <alignment horizontal="center" wrapText="1"/>
    </xf>
    <xf numFmtId="0" fontId="17" fillId="0" borderId="49" xfId="0" applyFont="1" applyBorder="1" applyAlignment="1">
      <alignment horizontal="center" vertical="center"/>
    </xf>
    <xf numFmtId="4" fontId="25" fillId="0" borderId="49" xfId="0" applyNumberFormat="1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7" fillId="0" borderId="9" xfId="0" applyFont="1" applyBorder="1" applyAlignment="1">
      <alignment horizontal="left"/>
    </xf>
    <xf numFmtId="0" fontId="11" fillId="0" borderId="9" xfId="0" applyFont="1" applyBorder="1" applyAlignment="1">
      <alignment horizontal="center" vertical="center"/>
    </xf>
    <xf numFmtId="0" fontId="17" fillId="0" borderId="14" xfId="0" applyFont="1" applyBorder="1" applyAlignment="1">
      <alignment horizontal="left"/>
    </xf>
    <xf numFmtId="0" fontId="11" fillId="0" borderId="3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 wrapText="1"/>
    </xf>
    <xf numFmtId="4" fontId="0" fillId="4" borderId="49" xfId="0" applyNumberFormat="1" applyFill="1" applyBorder="1"/>
    <xf numFmtId="0" fontId="18" fillId="4" borderId="14" xfId="0" applyFont="1" applyFill="1" applyBorder="1" applyAlignment="1">
      <alignment horizontal="center" vertical="center"/>
    </xf>
    <xf numFmtId="0" fontId="19" fillId="4" borderId="14" xfId="0" applyFont="1" applyFill="1" applyBorder="1" applyAlignment="1">
      <alignment wrapText="1"/>
    </xf>
    <xf numFmtId="0" fontId="0" fillId="4" borderId="14" xfId="0" applyFill="1" applyBorder="1" applyAlignment="1">
      <alignment horizontal="center" vertical="center"/>
    </xf>
    <xf numFmtId="4" fontId="0" fillId="4" borderId="14" xfId="0" applyNumberFormat="1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17" fillId="0" borderId="14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center" vertical="top" wrapText="1"/>
    </xf>
    <xf numFmtId="0" fontId="17" fillId="0" borderId="14" xfId="0" applyFont="1" applyBorder="1" applyAlignment="1">
      <alignment vertical="center"/>
    </xf>
    <xf numFmtId="4" fontId="28" fillId="0" borderId="14" xfId="0" applyNumberFormat="1" applyFont="1" applyFill="1" applyBorder="1" applyAlignment="1">
      <alignment horizontal="center" vertical="center"/>
    </xf>
    <xf numFmtId="4" fontId="24" fillId="4" borderId="14" xfId="0" applyNumberFormat="1" applyFont="1" applyFill="1" applyBorder="1" applyAlignment="1">
      <alignment horizontal="center" vertical="center" wrapText="1"/>
    </xf>
    <xf numFmtId="0" fontId="22" fillId="0" borderId="9" xfId="0" applyFont="1" applyBorder="1" applyAlignment="1">
      <alignment vertical="top"/>
    </xf>
    <xf numFmtId="0" fontId="22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top"/>
    </xf>
    <xf numFmtId="4" fontId="24" fillId="4" borderId="9" xfId="0" applyNumberFormat="1" applyFont="1" applyFill="1" applyBorder="1" applyAlignment="1">
      <alignment horizontal="center" vertical="center"/>
    </xf>
    <xf numFmtId="0" fontId="18" fillId="4" borderId="50" xfId="0" applyFont="1" applyFill="1" applyBorder="1" applyAlignment="1">
      <alignment vertical="center"/>
    </xf>
    <xf numFmtId="0" fontId="18" fillId="0" borderId="49" xfId="0" applyFont="1" applyBorder="1" applyAlignment="1">
      <alignment horizontal="left" vertical="center" wrapText="1"/>
    </xf>
    <xf numFmtId="4" fontId="18" fillId="4" borderId="49" xfId="0" applyNumberFormat="1" applyFont="1" applyFill="1" applyBorder="1" applyAlignment="1">
      <alignment vertical="center"/>
    </xf>
    <xf numFmtId="0" fontId="20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4" fontId="0" fillId="0" borderId="28" xfId="0" applyNumberFormat="1" applyBorder="1" applyAlignment="1">
      <alignment vertical="center"/>
    </xf>
    <xf numFmtId="0" fontId="11" fillId="0" borderId="14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4" fontId="28" fillId="0" borderId="9" xfId="0" applyNumberFormat="1" applyFont="1" applyFill="1" applyBorder="1" applyAlignment="1">
      <alignment horizontal="center" vertical="center"/>
    </xf>
    <xf numFmtId="0" fontId="20" fillId="4" borderId="49" xfId="0" applyFont="1" applyFill="1" applyBorder="1" applyAlignment="1">
      <alignment horizontal="center" wrapText="1"/>
    </xf>
    <xf numFmtId="0" fontId="17" fillId="0" borderId="9" xfId="0" applyFont="1" applyBorder="1" applyAlignment="1">
      <alignment vertical="top"/>
    </xf>
    <xf numFmtId="0" fontId="17" fillId="0" borderId="9" xfId="0" applyFont="1" applyBorder="1" applyAlignment="1">
      <alignment horizontal="center" vertical="top"/>
    </xf>
    <xf numFmtId="0" fontId="17" fillId="0" borderId="14" xfId="0" applyFont="1" applyBorder="1" applyAlignment="1">
      <alignment horizontal="center" vertical="top"/>
    </xf>
    <xf numFmtId="0" fontId="11" fillId="0" borderId="9" xfId="0" applyFont="1" applyBorder="1" applyAlignment="1">
      <alignment horizontal="center" vertical="center" textRotation="90" wrapText="1"/>
    </xf>
    <xf numFmtId="0" fontId="17" fillId="0" borderId="9" xfId="0" applyFont="1" applyBorder="1" applyAlignment="1">
      <alignment wrapText="1"/>
    </xf>
    <xf numFmtId="0" fontId="17" fillId="0" borderId="9" xfId="0" applyFont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26" fillId="0" borderId="14" xfId="0" applyFont="1" applyBorder="1" applyAlignment="1">
      <alignment horizontal="center" vertical="center" wrapText="1"/>
    </xf>
    <xf numFmtId="4" fontId="25" fillId="0" borderId="14" xfId="0" applyNumberFormat="1" applyFont="1" applyBorder="1" applyAlignment="1">
      <alignment horizontal="center" vertical="center"/>
    </xf>
    <xf numFmtId="0" fontId="17" fillId="0" borderId="14" xfId="0" applyFont="1" applyBorder="1" applyAlignment="1">
      <alignment horizontal="left" vertical="center"/>
    </xf>
    <xf numFmtId="0" fontId="27" fillId="0" borderId="9" xfId="0" applyFont="1" applyBorder="1" applyAlignment="1">
      <alignment horizontal="center" vertical="center"/>
    </xf>
    <xf numFmtId="4" fontId="3" fillId="4" borderId="49" xfId="0" applyNumberFormat="1" applyFont="1" applyFill="1" applyBorder="1" applyAlignment="1">
      <alignment horizontal="center" vertical="center"/>
    </xf>
    <xf numFmtId="4" fontId="24" fillId="4" borderId="9" xfId="0" applyNumberFormat="1" applyFont="1" applyFill="1" applyBorder="1" applyAlignment="1">
      <alignment horizontal="center" vertical="center" wrapText="1"/>
    </xf>
    <xf numFmtId="4" fontId="24" fillId="4" borderId="14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4" fontId="6" fillId="0" borderId="3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36" xfId="0" applyFont="1" applyFill="1" applyBorder="1" applyAlignment="1" applyProtection="1">
      <alignment horizontal="center" vertical="center" textRotation="90" wrapText="1"/>
      <protection locked="0"/>
    </xf>
    <xf numFmtId="0" fontId="7" fillId="0" borderId="37" xfId="0" applyFont="1" applyFill="1" applyBorder="1" applyAlignment="1" applyProtection="1">
      <alignment horizontal="center" vertical="center" textRotation="90" wrapText="1"/>
      <protection locked="0"/>
    </xf>
    <xf numFmtId="0" fontId="7" fillId="0" borderId="33" xfId="0" applyFont="1" applyFill="1" applyBorder="1" applyAlignment="1" applyProtection="1">
      <alignment horizontal="center" vertical="center" textRotation="90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2" fontId="9" fillId="0" borderId="9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 applyProtection="1">
      <alignment horizontal="left" vertical="center" wrapText="1"/>
      <protection locked="0"/>
    </xf>
    <xf numFmtId="1" fontId="7" fillId="2" borderId="6" xfId="0" applyNumberFormat="1" applyFont="1" applyFill="1" applyBorder="1" applyAlignment="1" applyProtection="1">
      <alignment horizontal="left" vertical="center" wrapText="1"/>
      <protection locked="0"/>
    </xf>
    <xf numFmtId="1" fontId="7" fillId="2" borderId="11" xfId="0" applyNumberFormat="1" applyFont="1" applyFill="1" applyBorder="1" applyAlignment="1" applyProtection="1">
      <alignment horizontal="left" vertical="center" wrapText="1"/>
      <protection locked="0"/>
    </xf>
    <xf numFmtId="1" fontId="7" fillId="0" borderId="36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37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4" fontId="6" fillId="4" borderId="9" xfId="0" applyNumberFormat="1" applyFont="1" applyFill="1" applyBorder="1" applyAlignment="1">
      <alignment horizontal="center" vertical="center"/>
    </xf>
    <xf numFmtId="4" fontId="3" fillId="4" borderId="14" xfId="0" applyNumberFormat="1" applyFont="1" applyFill="1" applyBorder="1" applyAlignment="1">
      <alignment horizontal="center" vertical="center"/>
    </xf>
    <xf numFmtId="4" fontId="3" fillId="4" borderId="49" xfId="0" applyNumberFormat="1" applyFont="1" applyFill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4" fontId="3" fillId="4" borderId="9" xfId="0" applyNumberFormat="1" applyFont="1" applyFill="1" applyBorder="1" applyAlignment="1">
      <alignment horizontal="center" vertical="center"/>
    </xf>
    <xf numFmtId="4" fontId="3" fillId="4" borderId="9" xfId="0" applyNumberFormat="1" applyFont="1" applyFill="1" applyBorder="1" applyAlignment="1">
      <alignment horizontal="center" vertical="center" wrapText="1"/>
    </xf>
    <xf numFmtId="0" fontId="18" fillId="4" borderId="53" xfId="0" applyFont="1" applyFill="1" applyBorder="1" applyAlignment="1">
      <alignment horizontal="center" vertical="center"/>
    </xf>
    <xf numFmtId="0" fontId="18" fillId="4" borderId="52" xfId="0" applyFont="1" applyFill="1" applyBorder="1" applyAlignment="1">
      <alignment horizontal="center" vertical="center"/>
    </xf>
    <xf numFmtId="4" fontId="24" fillId="4" borderId="9" xfId="0" applyNumberFormat="1" applyFont="1" applyFill="1" applyBorder="1" applyAlignment="1">
      <alignment horizontal="center" vertical="center" wrapText="1"/>
    </xf>
    <xf numFmtId="4" fontId="24" fillId="4" borderId="14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6" borderId="40" xfId="0" applyFont="1" applyFill="1" applyBorder="1" applyAlignment="1">
      <alignment horizontal="center" vertical="center"/>
    </xf>
    <xf numFmtId="0" fontId="14" fillId="6" borderId="41" xfId="0" applyFont="1" applyFill="1" applyBorder="1" applyAlignment="1">
      <alignment horizontal="center" vertical="center"/>
    </xf>
    <xf numFmtId="0" fontId="14" fillId="6" borderId="42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4" fontId="3" fillId="4" borderId="14" xfId="0" applyNumberFormat="1" applyFont="1" applyFill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center" vertical="center"/>
    </xf>
    <xf numFmtId="0" fontId="18" fillId="4" borderId="46" xfId="0" applyFont="1" applyFill="1" applyBorder="1" applyAlignment="1">
      <alignment horizontal="center" vertical="center"/>
    </xf>
    <xf numFmtId="0" fontId="18" fillId="4" borderId="49" xfId="0" applyFont="1" applyFill="1" applyBorder="1" applyAlignment="1">
      <alignment horizontal="center" vertical="center"/>
    </xf>
    <xf numFmtId="4" fontId="28" fillId="0" borderId="9" xfId="0" applyNumberFormat="1" applyFont="1" applyBorder="1" applyAlignment="1">
      <alignment horizontal="center" vertical="center"/>
    </xf>
    <xf numFmtId="4" fontId="6" fillId="4" borderId="14" xfId="0" applyNumberFormat="1" applyFont="1" applyFill="1" applyBorder="1" applyAlignment="1">
      <alignment horizontal="center" vertical="center" wrapText="1"/>
    </xf>
    <xf numFmtId="4" fontId="6" fillId="4" borderId="49" xfId="0" applyNumberFormat="1" applyFont="1" applyFill="1" applyBorder="1" applyAlignment="1">
      <alignment horizontal="center" vertical="center" wrapText="1"/>
    </xf>
    <xf numFmtId="4" fontId="25" fillId="0" borderId="9" xfId="0" applyNumberFormat="1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vertical="center" wrapText="1"/>
    </xf>
    <xf numFmtId="0" fontId="30" fillId="0" borderId="14" xfId="0" applyFont="1" applyBorder="1" applyAlignment="1">
      <alignment horizontal="center" vertical="center"/>
    </xf>
    <xf numFmtId="0" fontId="30" fillId="0" borderId="46" xfId="0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31" fillId="0" borderId="50" xfId="0" applyFont="1" applyBorder="1" applyAlignment="1">
      <alignment horizontal="center" vertical="center"/>
    </xf>
    <xf numFmtId="4" fontId="24" fillId="4" borderId="49" xfId="0" applyNumberFormat="1" applyFont="1" applyFill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/>
    </xf>
    <xf numFmtId="0" fontId="32" fillId="0" borderId="24" xfId="0" applyFont="1" applyBorder="1" applyAlignment="1">
      <alignment vertical="center" wrapText="1"/>
    </xf>
    <xf numFmtId="0" fontId="32" fillId="0" borderId="24" xfId="0" applyFont="1" applyBorder="1" applyAlignment="1">
      <alignment horizontal="center" vertical="center"/>
    </xf>
    <xf numFmtId="0" fontId="33" fillId="4" borderId="24" xfId="0" applyFont="1" applyFill="1" applyBorder="1" applyAlignment="1">
      <alignment horizontal="center" vertical="center"/>
    </xf>
    <xf numFmtId="4" fontId="33" fillId="3" borderId="24" xfId="0" applyNumberFormat="1" applyFont="1" applyFill="1" applyBorder="1" applyAlignment="1">
      <alignment horizontal="center" vertical="center"/>
    </xf>
    <xf numFmtId="0" fontId="31" fillId="0" borderId="52" xfId="0" applyFont="1" applyBorder="1" applyAlignment="1">
      <alignment horizontal="center" vertical="center"/>
    </xf>
    <xf numFmtId="0" fontId="34" fillId="0" borderId="49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0" fontId="31" fillId="4" borderId="53" xfId="0" applyFont="1" applyFill="1" applyBorder="1" applyAlignment="1">
      <alignment horizontal="center" vertical="center"/>
    </xf>
    <xf numFmtId="0" fontId="31" fillId="4" borderId="14" xfId="0" applyFont="1" applyFill="1" applyBorder="1" applyAlignment="1">
      <alignment horizontal="center" vertical="center"/>
    </xf>
    <xf numFmtId="0" fontId="32" fillId="0" borderId="9" xfId="0" applyFont="1" applyBorder="1" applyAlignment="1">
      <alignment horizontal="left" vertical="center" wrapText="1"/>
    </xf>
    <xf numFmtId="0" fontId="35" fillId="0" borderId="9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4" fontId="33" fillId="0" borderId="14" xfId="0" applyNumberFormat="1" applyFont="1" applyBorder="1" applyAlignment="1">
      <alignment horizontal="center" vertical="center"/>
    </xf>
    <xf numFmtId="0" fontId="31" fillId="4" borderId="49" xfId="0" applyFont="1" applyFill="1" applyBorder="1" applyAlignment="1">
      <alignment horizontal="center" vertical="center"/>
    </xf>
    <xf numFmtId="0" fontId="32" fillId="0" borderId="14" xfId="0" applyFont="1" applyBorder="1" applyAlignment="1">
      <alignment horizontal="left" vertical="center" wrapText="1"/>
    </xf>
    <xf numFmtId="0" fontId="35" fillId="0" borderId="14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4" fontId="33" fillId="0" borderId="46" xfId="0" applyNumberFormat="1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 wrapText="1"/>
    </xf>
    <xf numFmtId="4" fontId="24" fillId="4" borderId="46" xfId="0" applyNumberFormat="1" applyFont="1" applyFill="1" applyBorder="1" applyAlignment="1">
      <alignment horizontal="center" vertical="center" wrapText="1"/>
    </xf>
    <xf numFmtId="0" fontId="30" fillId="0" borderId="52" xfId="0" applyFont="1" applyBorder="1" applyAlignment="1">
      <alignment horizontal="center" vertical="center"/>
    </xf>
    <xf numFmtId="0" fontId="22" fillId="0" borderId="49" xfId="0" applyFont="1" applyBorder="1" applyAlignment="1">
      <alignment vertical="top" wrapText="1"/>
    </xf>
    <xf numFmtId="0" fontId="22" fillId="0" borderId="49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/>
    </xf>
    <xf numFmtId="0" fontId="33" fillId="4" borderId="17" xfId="0" applyFont="1" applyFill="1" applyBorder="1" applyAlignment="1">
      <alignment horizontal="center" vertical="center"/>
    </xf>
    <xf numFmtId="4" fontId="33" fillId="3" borderId="17" xfId="0" applyNumberFormat="1" applyFont="1" applyFill="1" applyBorder="1" applyAlignment="1">
      <alignment horizontal="center" vertical="center"/>
    </xf>
    <xf numFmtId="0" fontId="31" fillId="4" borderId="49" xfId="0" applyFont="1" applyFill="1" applyBorder="1" applyAlignment="1">
      <alignment horizontal="center" vertical="center"/>
    </xf>
    <xf numFmtId="0" fontId="33" fillId="0" borderId="46" xfId="0" applyFont="1" applyBorder="1" applyAlignment="1">
      <alignment horizontal="center" vertical="center" wrapText="1"/>
    </xf>
    <xf numFmtId="0" fontId="35" fillId="4" borderId="46" xfId="0" applyFont="1" applyFill="1" applyBorder="1" applyAlignment="1">
      <alignment horizontal="center" vertical="center"/>
    </xf>
    <xf numFmtId="4" fontId="35" fillId="4" borderId="46" xfId="0" applyNumberFormat="1" applyFont="1" applyFill="1" applyBorder="1"/>
    <xf numFmtId="0" fontId="22" fillId="0" borderId="9" xfId="0" applyFont="1" applyFill="1" applyBorder="1" applyAlignment="1">
      <alignment horizontal="left" vertical="center"/>
    </xf>
    <xf numFmtId="0" fontId="22" fillId="0" borderId="9" xfId="0" applyFont="1" applyFill="1" applyBorder="1" applyAlignment="1">
      <alignment horizontal="center" vertical="center"/>
    </xf>
    <xf numFmtId="4" fontId="24" fillId="0" borderId="9" xfId="0" applyNumberFormat="1" applyFont="1" applyFill="1" applyBorder="1" applyAlignment="1">
      <alignment horizontal="center" vertical="center"/>
    </xf>
    <xf numFmtId="0" fontId="31" fillId="4" borderId="46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vertical="center"/>
    </xf>
    <xf numFmtId="0" fontId="22" fillId="0" borderId="14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 horizontal="center" vertical="center"/>
    </xf>
    <xf numFmtId="4" fontId="24" fillId="0" borderId="14" xfId="0" applyNumberFormat="1" applyFont="1" applyFill="1" applyBorder="1" applyAlignment="1">
      <alignment horizontal="center" vertical="center"/>
    </xf>
    <xf numFmtId="0" fontId="31" fillId="4" borderId="53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vertical="center" wrapText="1"/>
    </xf>
    <xf numFmtId="0" fontId="22" fillId="0" borderId="9" xfId="0" applyFont="1" applyFill="1" applyBorder="1" applyAlignment="1">
      <alignment horizontal="center" vertical="center" wrapText="1"/>
    </xf>
    <xf numFmtId="4" fontId="24" fillId="0" borderId="9" xfId="0" applyNumberFormat="1" applyFont="1" applyFill="1" applyBorder="1" applyAlignment="1">
      <alignment horizontal="center" vertical="center" wrapText="1"/>
    </xf>
    <xf numFmtId="0" fontId="31" fillId="4" borderId="57" xfId="0" applyFont="1" applyFill="1" applyBorder="1" applyAlignment="1">
      <alignment horizontal="center" vertical="center"/>
    </xf>
    <xf numFmtId="0" fontId="31" fillId="4" borderId="52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horizontal="center" vertical="center" wrapText="1"/>
    </xf>
    <xf numFmtId="4" fontId="24" fillId="0" borderId="14" xfId="0" applyNumberFormat="1" applyFont="1" applyFill="1" applyBorder="1" applyAlignment="1">
      <alignment horizontal="center" vertical="center" wrapText="1"/>
    </xf>
    <xf numFmtId="0" fontId="31" fillId="4" borderId="50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vertical="center"/>
    </xf>
    <xf numFmtId="4" fontId="24" fillId="0" borderId="14" xfId="0" applyNumberFormat="1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vertical="top" wrapText="1"/>
    </xf>
    <xf numFmtId="0" fontId="31" fillId="4" borderId="9" xfId="0" applyFont="1" applyFill="1" applyBorder="1" applyAlignment="1">
      <alignment horizontal="center" vertical="center"/>
    </xf>
    <xf numFmtId="4" fontId="33" fillId="4" borderId="49" xfId="0" applyNumberFormat="1" applyFont="1" applyFill="1" applyBorder="1"/>
    <xf numFmtId="4" fontId="33" fillId="4" borderId="49" xfId="0" applyNumberFormat="1" applyFont="1" applyFill="1" applyBorder="1" applyAlignment="1">
      <alignment horizontal="center" vertical="center" wrapText="1"/>
    </xf>
    <xf numFmtId="0" fontId="31" fillId="4" borderId="24" xfId="0" applyFont="1" applyFill="1" applyBorder="1" applyAlignment="1">
      <alignment horizontal="center" vertical="center"/>
    </xf>
    <xf numFmtId="0" fontId="32" fillId="4" borderId="24" xfId="0" applyFont="1" applyFill="1" applyBorder="1" applyAlignment="1">
      <alignment wrapText="1"/>
    </xf>
    <xf numFmtId="0" fontId="35" fillId="4" borderId="24" xfId="0" applyFont="1" applyFill="1" applyBorder="1" applyAlignment="1">
      <alignment horizontal="center" vertical="center"/>
    </xf>
    <xf numFmtId="0" fontId="33" fillId="0" borderId="49" xfId="0" applyFont="1" applyBorder="1" applyAlignment="1">
      <alignment horizontal="center" vertical="center" wrapText="1"/>
    </xf>
    <xf numFmtId="0" fontId="35" fillId="4" borderId="49" xfId="0" applyFont="1" applyFill="1" applyBorder="1" applyAlignment="1">
      <alignment horizontal="center" vertical="center"/>
    </xf>
    <xf numFmtId="4" fontId="35" fillId="4" borderId="49" xfId="0" applyNumberFormat="1" applyFont="1" applyFill="1" applyBorder="1" applyAlignment="1">
      <alignment vertical="center"/>
    </xf>
    <xf numFmtId="0" fontId="34" fillId="0" borderId="46" xfId="0" applyFont="1" applyBorder="1" applyAlignment="1">
      <alignment horizontal="center" vertical="center" wrapText="1"/>
    </xf>
    <xf numFmtId="4" fontId="35" fillId="4" borderId="46" xfId="0" applyNumberFormat="1" applyFont="1" applyFill="1" applyBorder="1" applyAlignment="1">
      <alignment vertical="center"/>
    </xf>
    <xf numFmtId="0" fontId="31" fillId="4" borderId="52" xfId="0" applyFont="1" applyFill="1" applyBorder="1" applyAlignment="1">
      <alignment horizontal="center" vertical="center"/>
    </xf>
    <xf numFmtId="0" fontId="32" fillId="0" borderId="24" xfId="0" applyFont="1" applyBorder="1" applyAlignment="1">
      <alignment wrapText="1"/>
    </xf>
    <xf numFmtId="0" fontId="35" fillId="0" borderId="24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3" fillId="4" borderId="46" xfId="0" applyFont="1" applyFill="1" applyBorder="1" applyAlignment="1">
      <alignment horizontal="center" wrapText="1"/>
    </xf>
    <xf numFmtId="0" fontId="35" fillId="0" borderId="46" xfId="0" applyFont="1" applyBorder="1" applyAlignment="1">
      <alignment horizontal="center" vertical="center"/>
    </xf>
    <xf numFmtId="4" fontId="35" fillId="0" borderId="46" xfId="0" applyNumberFormat="1" applyFont="1" applyBorder="1" applyAlignment="1">
      <alignment vertical="center"/>
    </xf>
    <xf numFmtId="0" fontId="22" fillId="0" borderId="9" xfId="0" applyFont="1" applyBorder="1" applyAlignment="1">
      <alignment vertical="center" wrapText="1"/>
    </xf>
    <xf numFmtId="4" fontId="36" fillId="0" borderId="9" xfId="0" applyNumberFormat="1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5" fillId="0" borderId="14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/>
    </xf>
    <xf numFmtId="4" fontId="35" fillId="0" borderId="4" xfId="0" applyNumberFormat="1" applyFont="1" applyBorder="1" applyAlignment="1">
      <alignment vertical="center"/>
    </xf>
    <xf numFmtId="4" fontId="24" fillId="4" borderId="9" xfId="0" applyNumberFormat="1" applyFont="1" applyFill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5" fillId="0" borderId="49" xfId="0" applyFont="1" applyBorder="1" applyAlignment="1">
      <alignment horizontal="center" vertical="center"/>
    </xf>
    <xf numFmtId="0" fontId="33" fillId="0" borderId="49" xfId="0" applyFont="1" applyBorder="1" applyAlignment="1">
      <alignment horizontal="center" vertical="center"/>
    </xf>
    <xf numFmtId="4" fontId="33" fillId="0" borderId="49" xfId="0" applyNumberFormat="1" applyFont="1" applyBorder="1" applyAlignment="1">
      <alignment vertical="center"/>
    </xf>
    <xf numFmtId="4" fontId="33" fillId="0" borderId="14" xfId="0" applyNumberFormat="1" applyFont="1" applyBorder="1" applyAlignment="1">
      <alignment vertical="center"/>
    </xf>
    <xf numFmtId="0" fontId="22" fillId="0" borderId="9" xfId="0" applyFont="1" applyBorder="1" applyAlignment="1">
      <alignment horizontal="left" vertical="center"/>
    </xf>
    <xf numFmtId="0" fontId="22" fillId="4" borderId="9" xfId="0" applyFont="1" applyFill="1" applyBorder="1" applyAlignment="1">
      <alignment horizontal="center" wrapText="1"/>
    </xf>
    <xf numFmtId="0" fontId="36" fillId="0" borderId="14" xfId="0" applyFont="1" applyBorder="1" applyAlignment="1">
      <alignment horizontal="center" vertical="center" wrapText="1"/>
    </xf>
    <xf numFmtId="0" fontId="22" fillId="4" borderId="24" xfId="0" applyFont="1" applyFill="1" applyBorder="1" applyAlignment="1">
      <alignment horizontal="center" wrapText="1"/>
    </xf>
    <xf numFmtId="0" fontId="36" fillId="0" borderId="17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2" fillId="0" borderId="0" xfId="0" applyFont="1" applyAlignment="1">
      <alignment vertical="center" wrapText="1"/>
    </xf>
    <xf numFmtId="0" fontId="32" fillId="0" borderId="0" xfId="0" applyFont="1" applyAlignment="1">
      <alignment horizontal="center" vertical="center"/>
    </xf>
    <xf numFmtId="4" fontId="32" fillId="0" borderId="0" xfId="0" applyNumberFormat="1" applyFont="1" applyAlignment="1">
      <alignment horizontal="center" vertical="center"/>
    </xf>
    <xf numFmtId="0" fontId="0" fillId="0" borderId="0" xfId="0" applyFont="1"/>
    <xf numFmtId="0" fontId="27" fillId="0" borderId="24" xfId="0" applyFont="1" applyBorder="1" applyAlignment="1">
      <alignment vertical="center" wrapText="1"/>
    </xf>
    <xf numFmtId="0" fontId="0" fillId="0" borderId="25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ilservis\doc\Documents%20and%20Settings\User\&#1056;&#1072;&#1073;&#1086;&#1095;&#1080;&#1081;%20&#1089;&#1090;&#1086;&#1083;\2010&#1075;&#1086;&#1076;\&#1086;&#1090;&#1095;&#1077;&#1090;&#1099;%20&#1087;&#1086;%20&#1076;&#1086;&#1084;&#1072;&#1084;\&#1054;&#1058;&#1063;&#1045;&#1058;&#1067;%202008-10\5-1\&#1085;&#1072;&#1095;.&#1086;&#1087;&#1083;.%202008-09&#1075;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косм 8 08"/>
      <sheetName val="2008 год"/>
      <sheetName val="Лист3"/>
      <sheetName val="Ленина48-76Б"/>
      <sheetName val="М.95,97,99,101"/>
      <sheetName val="Сов.70,74,76,78,82,80"/>
      <sheetName val="8 марта,8,10,12"/>
      <sheetName val="Маг.87,89,91,93,103"/>
      <sheetName val="Л-86"/>
      <sheetName val="8 марта,2,4"/>
      <sheetName val="Л-84,94"/>
      <sheetName val="Л-88а"/>
      <sheetName val="Дз.22,24,26"/>
      <sheetName val="Дз.12,14,16,20,20А,20Б"/>
      <sheetName val="Г-10,10-А,10-Б"/>
      <sheetName val="Г-6"/>
      <sheetName val="Г-4"/>
      <sheetName val="С-85"/>
      <sheetName val="С-83-А"/>
      <sheetName val="С-83"/>
      <sheetName val="Л-78"/>
      <sheetName val="Л-76-Б"/>
      <sheetName val="Л-76а"/>
      <sheetName val="Л-76"/>
      <sheetName val="Л-74"/>
      <sheetName val="Л-70"/>
      <sheetName val="Л-68"/>
      <sheetName val="Л-66"/>
      <sheetName val="Л-58"/>
      <sheetName val="Л-56"/>
      <sheetName val="Л-54б"/>
      <sheetName val="Л-54а"/>
      <sheetName val="Л-54"/>
      <sheetName val="Л-52"/>
      <sheetName val="Ленина,50"/>
      <sheetName val="Ленина,48"/>
      <sheetName val="."/>
      <sheetName val="Советская 70"/>
      <sheetName val="С-70"/>
      <sheetName val="Сов.70"/>
      <sheetName val="Др.4"/>
      <sheetName val="Тр.16-а"/>
      <sheetName val="Тр.16"/>
      <sheetName val="Нов.5-в"/>
      <sheetName val="Маг.,95"/>
      <sheetName val="Маг.97"/>
      <sheetName val="Маг.99"/>
      <sheetName val="Маг.101"/>
      <sheetName val="Лист7"/>
      <sheetName val="Сов.74"/>
      <sheetName val="Сов.76"/>
      <sheetName val="Сов.78"/>
      <sheetName val="Сов.80"/>
      <sheetName val="Сов.82"/>
      <sheetName val="Ленина,86"/>
      <sheetName val="Магистральн.49"/>
      <sheetName val="Магистральная,49А"/>
      <sheetName val="Магистральная,55А"/>
      <sheetName val="Школьная,11"/>
      <sheetName val="Новоселов,5А"/>
      <sheetName val="Дружбы,12Б"/>
      <sheetName val="Дружбы,8А"/>
      <sheetName val="Советская,7"/>
      <sheetName val="Космонавтов,3"/>
      <sheetName val="Республики, 60"/>
      <sheetName val="Энтузиастов,10-А"/>
      <sheetName val="Ленина,44"/>
      <sheetName val="Ленина,42"/>
      <sheetName val="Ленина,40"/>
      <sheetName val="Ленина,34"/>
      <sheetName val="Ленина,32"/>
      <sheetName val="Ленина,30"/>
      <sheetName val="Ленина,28"/>
      <sheetName val="Сов.70,74,76,78,8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72">
          <cell r="G272">
            <v>47995.200000000004</v>
          </cell>
          <cell r="K272">
            <v>33417.03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2"/>
  <sheetViews>
    <sheetView workbookViewId="0">
      <selection activeCell="L50" sqref="L50"/>
    </sheetView>
  </sheetViews>
  <sheetFormatPr defaultRowHeight="12.75"/>
  <cols>
    <col min="1" max="1" width="22.140625" style="1" customWidth="1"/>
    <col min="2" max="2" width="8.42578125" style="1" customWidth="1"/>
    <col min="3" max="3" width="9.85546875" style="1" customWidth="1"/>
    <col min="4" max="4" width="9.42578125" style="1" customWidth="1"/>
    <col min="5" max="5" width="7.85546875" style="1" customWidth="1"/>
    <col min="6" max="6" width="9.140625" style="1"/>
    <col min="7" max="7" width="12.42578125" style="1" customWidth="1"/>
    <col min="8" max="8" width="10" style="1" customWidth="1"/>
    <col min="9" max="9" width="9.140625" style="1"/>
    <col min="10" max="10" width="10.42578125" style="2" customWidth="1"/>
    <col min="11" max="11" width="11.28515625" style="1" customWidth="1"/>
    <col min="12" max="12" width="11.140625" style="1" customWidth="1"/>
    <col min="13" max="13" width="12.42578125" style="1" customWidth="1"/>
    <col min="14" max="14" width="10.42578125" style="1" customWidth="1"/>
    <col min="15" max="16384" width="9.140625" style="1"/>
  </cols>
  <sheetData>
    <row r="2" spans="1:14" ht="15.75">
      <c r="J2" s="341" t="s">
        <v>137</v>
      </c>
      <c r="K2" s="341"/>
      <c r="L2" s="341"/>
      <c r="M2" s="341"/>
    </row>
    <row r="3" spans="1:14" ht="15.75">
      <c r="J3" s="341" t="s">
        <v>138</v>
      </c>
      <c r="K3" s="341"/>
      <c r="L3" s="341"/>
      <c r="M3" s="341"/>
    </row>
    <row r="4" spans="1:14" ht="15.75">
      <c r="J4" s="341" t="s">
        <v>139</v>
      </c>
      <c r="K4" s="341"/>
      <c r="L4" s="341"/>
      <c r="M4" s="341"/>
    </row>
    <row r="8" spans="1:14" s="3" customFormat="1" ht="15.75">
      <c r="A8" s="344" t="s">
        <v>21</v>
      </c>
      <c r="B8" s="344"/>
      <c r="C8" s="344"/>
      <c r="D8" s="344"/>
      <c r="E8" s="344"/>
      <c r="F8" s="344"/>
      <c r="G8" s="344"/>
      <c r="H8" s="344"/>
      <c r="I8" s="344"/>
      <c r="J8" s="344"/>
      <c r="K8" s="344"/>
      <c r="L8" s="344"/>
      <c r="M8" s="344"/>
      <c r="N8" s="344"/>
    </row>
    <row r="9" spans="1:14" ht="18.75">
      <c r="A9" s="345" t="s">
        <v>28</v>
      </c>
      <c r="B9" s="345"/>
      <c r="C9" s="345"/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5"/>
    </row>
    <row r="10" spans="1:14" ht="19.5" thickBot="1">
      <c r="A10" s="5" t="s">
        <v>0</v>
      </c>
      <c r="B10" s="4"/>
      <c r="C10" s="4"/>
      <c r="D10" s="6">
        <v>903.7</v>
      </c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s="7" customFormat="1" ht="14.25" customHeight="1">
      <c r="A11" s="346" t="s">
        <v>1</v>
      </c>
      <c r="B11" s="348" t="s">
        <v>2</v>
      </c>
      <c r="C11" s="351" t="s">
        <v>29</v>
      </c>
      <c r="D11" s="351" t="s">
        <v>3</v>
      </c>
      <c r="E11" s="353" t="s">
        <v>4</v>
      </c>
      <c r="F11" s="355" t="s">
        <v>5</v>
      </c>
      <c r="G11" s="355"/>
      <c r="H11" s="355"/>
      <c r="I11" s="356"/>
      <c r="J11" s="353" t="s">
        <v>6</v>
      </c>
      <c r="K11" s="357" t="s">
        <v>5</v>
      </c>
      <c r="L11" s="357"/>
      <c r="M11" s="357"/>
      <c r="N11" s="358"/>
    </row>
    <row r="12" spans="1:14" s="7" customFormat="1" ht="37.5" customHeight="1">
      <c r="A12" s="347"/>
      <c r="B12" s="349"/>
      <c r="C12" s="352"/>
      <c r="D12" s="352"/>
      <c r="E12" s="354"/>
      <c r="F12" s="359" t="s">
        <v>7</v>
      </c>
      <c r="G12" s="359" t="s">
        <v>8</v>
      </c>
      <c r="H12" s="359" t="s">
        <v>9</v>
      </c>
      <c r="I12" s="360" t="s">
        <v>10</v>
      </c>
      <c r="J12" s="354"/>
      <c r="K12" s="361" t="s">
        <v>26</v>
      </c>
      <c r="L12" s="359" t="s">
        <v>11</v>
      </c>
      <c r="M12" s="361" t="s">
        <v>27</v>
      </c>
      <c r="N12" s="360" t="s">
        <v>12</v>
      </c>
    </row>
    <row r="13" spans="1:14" s="7" customFormat="1" ht="44.25" customHeight="1">
      <c r="A13" s="347"/>
      <c r="B13" s="350"/>
      <c r="C13" s="352"/>
      <c r="D13" s="352"/>
      <c r="E13" s="354"/>
      <c r="F13" s="359"/>
      <c r="G13" s="359"/>
      <c r="H13" s="359"/>
      <c r="I13" s="360"/>
      <c r="J13" s="354"/>
      <c r="K13" s="361"/>
      <c r="L13" s="359"/>
      <c r="M13" s="361"/>
      <c r="N13" s="360"/>
    </row>
    <row r="14" spans="1:14" s="16" customFormat="1" ht="14.25" hidden="1" customHeight="1">
      <c r="A14" s="8"/>
      <c r="B14" s="9"/>
      <c r="C14" s="10"/>
      <c r="D14" s="11"/>
      <c r="E14" s="12"/>
      <c r="F14" s="13"/>
      <c r="G14" s="13"/>
      <c r="H14" s="13"/>
      <c r="I14" s="13"/>
      <c r="J14" s="14"/>
      <c r="K14" s="13"/>
      <c r="L14" s="13"/>
      <c r="M14" s="13"/>
      <c r="N14" s="15"/>
    </row>
    <row r="15" spans="1:14" hidden="1">
      <c r="A15" s="17"/>
      <c r="B15" s="18"/>
      <c r="C15" s="19"/>
      <c r="D15" s="20"/>
      <c r="E15" s="21"/>
      <c r="F15" s="22"/>
      <c r="G15" s="22"/>
      <c r="H15" s="22"/>
      <c r="I15" s="23"/>
      <c r="J15" s="24"/>
      <c r="K15" s="25"/>
      <c r="L15" s="25"/>
      <c r="M15" s="25"/>
      <c r="N15" s="26"/>
    </row>
    <row r="16" spans="1:14" hidden="1">
      <c r="A16" s="17"/>
      <c r="B16" s="27"/>
      <c r="C16" s="19"/>
      <c r="D16" s="20"/>
      <c r="E16" s="21"/>
      <c r="F16" s="22"/>
      <c r="G16" s="22"/>
      <c r="H16" s="22"/>
      <c r="I16" s="23"/>
      <c r="J16" s="24"/>
      <c r="K16" s="22"/>
      <c r="L16" s="22"/>
      <c r="M16" s="22"/>
      <c r="N16" s="23"/>
    </row>
    <row r="17" spans="1:14" ht="13.5" hidden="1" thickBot="1">
      <c r="A17" s="28"/>
      <c r="B17" s="29"/>
      <c r="C17" s="30"/>
      <c r="D17" s="31"/>
      <c r="E17" s="32"/>
      <c r="F17" s="33"/>
      <c r="G17" s="33"/>
      <c r="H17" s="33"/>
      <c r="I17" s="34"/>
      <c r="J17" s="35"/>
      <c r="K17" s="33"/>
      <c r="L17" s="33"/>
      <c r="M17" s="33"/>
      <c r="N17" s="34"/>
    </row>
    <row r="18" spans="1:14" s="47" customFormat="1" ht="13.5" hidden="1" thickBot="1">
      <c r="A18" s="36"/>
      <c r="B18" s="37"/>
      <c r="C18" s="38"/>
      <c r="D18" s="40"/>
      <c r="E18" s="41"/>
      <c r="F18" s="42"/>
      <c r="G18" s="42"/>
      <c r="H18" s="42"/>
      <c r="I18" s="43"/>
      <c r="J18" s="44"/>
      <c r="K18" s="45"/>
      <c r="L18" s="45"/>
      <c r="M18" s="45"/>
      <c r="N18" s="46"/>
    </row>
    <row r="19" spans="1:14" hidden="1">
      <c r="A19" s="48"/>
      <c r="B19" s="49"/>
      <c r="C19" s="50"/>
      <c r="D19" s="50"/>
      <c r="E19" s="50"/>
      <c r="F19" s="51"/>
      <c r="G19" s="51"/>
      <c r="H19" s="51"/>
      <c r="I19" s="51"/>
      <c r="J19" s="52"/>
      <c r="K19" s="53"/>
      <c r="L19" s="53"/>
      <c r="M19" s="53"/>
      <c r="N19" s="54"/>
    </row>
    <row r="20" spans="1:14" s="16" customFormat="1" ht="12.75" hidden="1" customHeight="1">
      <c r="A20" s="55"/>
      <c r="B20" s="56"/>
      <c r="C20" s="57"/>
      <c r="D20" s="57"/>
      <c r="E20" s="58"/>
      <c r="F20" s="59"/>
      <c r="G20" s="59"/>
      <c r="H20" s="59"/>
      <c r="I20" s="60"/>
      <c r="J20" s="58"/>
      <c r="K20" s="59"/>
      <c r="L20" s="59"/>
      <c r="M20" s="59"/>
      <c r="N20" s="60"/>
    </row>
    <row r="21" spans="1:14" hidden="1">
      <c r="A21" s="17"/>
      <c r="B21" s="18"/>
      <c r="C21" s="61"/>
      <c r="D21" s="61"/>
      <c r="E21" s="21"/>
      <c r="F21" s="22"/>
      <c r="G21" s="22"/>
      <c r="H21" s="22"/>
      <c r="I21" s="23"/>
      <c r="J21" s="24"/>
      <c r="K21" s="25"/>
      <c r="L21" s="25"/>
      <c r="M21" s="25"/>
      <c r="N21" s="26"/>
    </row>
    <row r="22" spans="1:14" hidden="1">
      <c r="A22" s="17"/>
      <c r="B22" s="27"/>
      <c r="C22" s="61"/>
      <c r="D22" s="61"/>
      <c r="E22" s="21"/>
      <c r="F22" s="22"/>
      <c r="G22" s="22"/>
      <c r="H22" s="22"/>
      <c r="I22" s="23"/>
      <c r="J22" s="24"/>
      <c r="K22" s="22"/>
      <c r="L22" s="22"/>
      <c r="M22" s="22"/>
      <c r="N22" s="23"/>
    </row>
    <row r="23" spans="1:14" ht="13.5" hidden="1" thickBot="1">
      <c r="A23" s="28"/>
      <c r="B23" s="29"/>
      <c r="C23" s="62"/>
      <c r="D23" s="62"/>
      <c r="E23" s="63"/>
      <c r="F23" s="64"/>
      <c r="G23" s="64"/>
      <c r="H23" s="64"/>
      <c r="I23" s="65"/>
      <c r="J23" s="66"/>
      <c r="K23" s="64"/>
      <c r="L23" s="64"/>
      <c r="M23" s="64"/>
      <c r="N23" s="65"/>
    </row>
    <row r="24" spans="1:14" ht="13.5" hidden="1" thickBot="1">
      <c r="A24" s="67"/>
      <c r="B24" s="68"/>
      <c r="C24" s="38"/>
      <c r="D24" s="38"/>
      <c r="E24" s="69"/>
      <c r="F24" s="39"/>
      <c r="G24" s="39"/>
      <c r="H24" s="39"/>
      <c r="I24" s="70"/>
      <c r="J24" s="66"/>
      <c r="K24" s="71"/>
      <c r="L24" s="71"/>
      <c r="M24" s="71"/>
      <c r="N24" s="72"/>
    </row>
    <row r="25" spans="1:14" hidden="1">
      <c r="A25" s="73"/>
      <c r="B25" s="74"/>
      <c r="C25" s="74"/>
      <c r="D25" s="74"/>
      <c r="E25" s="74"/>
      <c r="F25" s="74"/>
      <c r="G25" s="74"/>
      <c r="H25" s="74"/>
      <c r="I25" s="74"/>
      <c r="J25" s="75"/>
      <c r="K25" s="74"/>
      <c r="L25" s="74"/>
      <c r="M25" s="74"/>
      <c r="N25" s="76"/>
    </row>
    <row r="26" spans="1:14" hidden="1">
      <c r="A26" s="8"/>
      <c r="B26" s="9"/>
      <c r="C26" s="10"/>
      <c r="D26" s="10"/>
      <c r="E26" s="12"/>
      <c r="F26" s="13"/>
      <c r="G26" s="13"/>
      <c r="H26" s="13"/>
      <c r="I26" s="13"/>
      <c r="J26" s="12"/>
      <c r="K26" s="13"/>
      <c r="L26" s="13"/>
      <c r="M26" s="13"/>
      <c r="N26" s="15"/>
    </row>
    <row r="27" spans="1:14" hidden="1">
      <c r="A27" s="17"/>
      <c r="B27" s="18"/>
      <c r="C27" s="61"/>
      <c r="D27" s="61"/>
      <c r="E27" s="21"/>
      <c r="F27" s="22"/>
      <c r="G27" s="22"/>
      <c r="H27" s="22"/>
      <c r="I27" s="23"/>
      <c r="J27" s="24"/>
      <c r="K27" s="25"/>
      <c r="L27" s="25"/>
      <c r="M27" s="25"/>
      <c r="N27" s="26"/>
    </row>
    <row r="28" spans="1:14" ht="26.25" hidden="1" customHeight="1">
      <c r="A28" s="17"/>
      <c r="B28" s="27"/>
      <c r="C28" s="61"/>
      <c r="D28" s="61"/>
      <c r="E28" s="21"/>
      <c r="F28" s="22"/>
      <c r="G28" s="22"/>
      <c r="H28" s="22"/>
      <c r="I28" s="23"/>
      <c r="J28" s="24"/>
      <c r="K28" s="22"/>
      <c r="L28" s="22"/>
      <c r="M28" s="22"/>
      <c r="N28" s="23"/>
    </row>
    <row r="29" spans="1:14" ht="13.5" hidden="1" thickBot="1">
      <c r="A29" s="28"/>
      <c r="B29" s="29"/>
      <c r="C29" s="62"/>
      <c r="D29" s="62"/>
      <c r="E29" s="63"/>
      <c r="F29" s="64"/>
      <c r="G29" s="64"/>
      <c r="H29" s="64"/>
      <c r="I29" s="65"/>
      <c r="J29" s="66"/>
      <c r="K29" s="64"/>
      <c r="L29" s="64"/>
      <c r="M29" s="64"/>
      <c r="N29" s="65"/>
    </row>
    <row r="30" spans="1:14" ht="13.5" hidden="1" thickBot="1">
      <c r="A30" s="67"/>
      <c r="B30" s="68"/>
      <c r="C30" s="38"/>
      <c r="D30" s="38"/>
      <c r="E30" s="69"/>
      <c r="F30" s="39"/>
      <c r="G30" s="39"/>
      <c r="H30" s="39"/>
      <c r="I30" s="70"/>
      <c r="J30" s="63"/>
      <c r="K30" s="71"/>
      <c r="L30" s="71"/>
      <c r="M30" s="71"/>
      <c r="N30" s="72"/>
    </row>
    <row r="31" spans="1:14" ht="13.5" thickBot="1">
      <c r="A31" s="73"/>
      <c r="B31" s="74"/>
      <c r="C31" s="74"/>
      <c r="D31" s="74"/>
      <c r="E31" s="74"/>
      <c r="F31" s="74"/>
      <c r="G31" s="74"/>
      <c r="H31" s="74"/>
      <c r="I31" s="74"/>
      <c r="J31" s="75"/>
      <c r="K31" s="74"/>
      <c r="L31" s="74"/>
      <c r="M31" s="74"/>
      <c r="N31" s="76"/>
    </row>
    <row r="32" spans="1:14" s="111" customFormat="1" ht="18" customHeight="1" thickBot="1">
      <c r="A32" s="105" t="s">
        <v>13</v>
      </c>
      <c r="B32" s="106"/>
      <c r="C32" s="107">
        <f>D32</f>
        <v>25.11</v>
      </c>
      <c r="D32" s="107">
        <f>E32+J32</f>
        <v>25.11</v>
      </c>
      <c r="E32" s="107">
        <f>F32+G32+H32+I32</f>
        <v>9.0299999999999994</v>
      </c>
      <c r="F32" s="108">
        <v>3.47</v>
      </c>
      <c r="G32" s="109">
        <v>4.46</v>
      </c>
      <c r="H32" s="109">
        <v>0.63</v>
      </c>
      <c r="I32" s="109">
        <v>0.47</v>
      </c>
      <c r="J32" s="107">
        <f>K32+L32+M32+N32</f>
        <v>16.079999999999998</v>
      </c>
      <c r="K32" s="108">
        <v>1.4</v>
      </c>
      <c r="L32" s="109">
        <v>11.74</v>
      </c>
      <c r="M32" s="109">
        <v>0.28000000000000003</v>
      </c>
      <c r="N32" s="110">
        <v>2.66</v>
      </c>
    </row>
    <row r="33" spans="1:14" ht="24.75" customHeight="1" thickBot="1">
      <c r="A33" s="17" t="s">
        <v>23</v>
      </c>
      <c r="B33" s="18">
        <v>1</v>
      </c>
      <c r="C33" s="77">
        <f>C32*D10*12</f>
        <v>272302.90000000002</v>
      </c>
      <c r="D33" s="61">
        <f>E33+J33</f>
        <v>272302</v>
      </c>
      <c r="E33" s="61">
        <f>F33+G33+H33+I33</f>
        <v>97925</v>
      </c>
      <c r="F33" s="78">
        <f>F32/C32*C33</f>
        <v>37630</v>
      </c>
      <c r="G33" s="22">
        <f>G32/C32*C33</f>
        <v>48366</v>
      </c>
      <c r="H33" s="22">
        <f>H32/C32*C33</f>
        <v>6832</v>
      </c>
      <c r="I33" s="23">
        <f>I32/C32*C33</f>
        <v>5097</v>
      </c>
      <c r="J33" s="125">
        <f>K33+L33+M33+N33</f>
        <v>174377</v>
      </c>
      <c r="K33" s="79">
        <f>K32/C32*C33</f>
        <v>15182</v>
      </c>
      <c r="L33" s="25">
        <f>L32/C32*C33</f>
        <v>127313</v>
      </c>
      <c r="M33" s="25">
        <f>M32/C32*C33</f>
        <v>3036</v>
      </c>
      <c r="N33" s="26">
        <f>N32/C32*C33</f>
        <v>28846</v>
      </c>
    </row>
    <row r="34" spans="1:14" ht="26.25" customHeight="1" thickBot="1">
      <c r="A34" s="118" t="s">
        <v>24</v>
      </c>
      <c r="B34" s="119">
        <f>(C34/C33)%*100</f>
        <v>0.81589999999999996</v>
      </c>
      <c r="C34" s="120">
        <v>222184.5</v>
      </c>
      <c r="D34" s="121">
        <f>E34+J34</f>
        <v>222186</v>
      </c>
      <c r="E34" s="121">
        <f>F34+G34+H34+I34</f>
        <v>79902</v>
      </c>
      <c r="F34" s="122">
        <f>F32/C32*C34</f>
        <v>30704</v>
      </c>
      <c r="G34" s="123">
        <f>G32/C32*C34</f>
        <v>39464</v>
      </c>
      <c r="H34" s="123">
        <f>H32/C32*C34</f>
        <v>5575</v>
      </c>
      <c r="I34" s="124">
        <f>I32/C32*C34</f>
        <v>4159</v>
      </c>
      <c r="J34" s="126">
        <f t="shared" ref="J34:J36" si="0">K34+L34+M34+N34</f>
        <v>142284</v>
      </c>
      <c r="K34" s="122">
        <f>K32/C32*C34</f>
        <v>12388</v>
      </c>
      <c r="L34" s="123">
        <f>L32/C32*C34</f>
        <v>103881</v>
      </c>
      <c r="M34" s="123">
        <f>M32/C32*C34</f>
        <v>2478</v>
      </c>
      <c r="N34" s="124">
        <f>N32/C32*C34</f>
        <v>23537</v>
      </c>
    </row>
    <row r="35" spans="1:14" ht="34.5" customHeight="1" thickBot="1">
      <c r="A35" s="112" t="s">
        <v>25</v>
      </c>
      <c r="B35" s="113"/>
      <c r="C35" s="114">
        <f>D35</f>
        <v>244428</v>
      </c>
      <c r="D35" s="114">
        <f>E35+J35</f>
        <v>244428</v>
      </c>
      <c r="E35" s="114">
        <f>F35+G35+H35+I35</f>
        <v>70051</v>
      </c>
      <c r="F35" s="115">
        <f>6365.565+3654.31</f>
        <v>10020</v>
      </c>
      <c r="G35" s="116">
        <f>50416.26+6958.03</f>
        <v>57374</v>
      </c>
      <c r="H35" s="116">
        <f>768+1258.78</f>
        <v>2027</v>
      </c>
      <c r="I35" s="117">
        <v>630</v>
      </c>
      <c r="J35" s="127">
        <f t="shared" si="0"/>
        <v>174377</v>
      </c>
      <c r="K35" s="115">
        <f t="shared" ref="K35:N35" si="1">K33</f>
        <v>15182</v>
      </c>
      <c r="L35" s="116">
        <f t="shared" si="1"/>
        <v>127313</v>
      </c>
      <c r="M35" s="116">
        <f t="shared" si="1"/>
        <v>3036</v>
      </c>
      <c r="N35" s="117">
        <f t="shared" si="1"/>
        <v>28846</v>
      </c>
    </row>
    <row r="36" spans="1:14" ht="24.75" customHeight="1" thickBot="1">
      <c r="A36" s="67" t="s">
        <v>14</v>
      </c>
      <c r="B36" s="68"/>
      <c r="C36" s="80">
        <f>C35-C34</f>
        <v>22244</v>
      </c>
      <c r="D36" s="80">
        <f>E36+J36</f>
        <v>22242</v>
      </c>
      <c r="E36" s="80">
        <f>F36+G36+H36+I36</f>
        <v>-9851</v>
      </c>
      <c r="F36" s="81">
        <f>F35-F34</f>
        <v>-20684</v>
      </c>
      <c r="G36" s="39">
        <f>G35-G34</f>
        <v>17910</v>
      </c>
      <c r="H36" s="39">
        <f>H35-H34</f>
        <v>-3548</v>
      </c>
      <c r="I36" s="70">
        <f>I35-I34</f>
        <v>-3529</v>
      </c>
      <c r="J36" s="342">
        <f t="shared" si="0"/>
        <v>32093</v>
      </c>
      <c r="K36" s="82">
        <f>K35-K34</f>
        <v>2794</v>
      </c>
      <c r="L36" s="83">
        <f t="shared" ref="L36:N36" si="2">L35-L34</f>
        <v>23432</v>
      </c>
      <c r="M36" s="83">
        <f t="shared" si="2"/>
        <v>558</v>
      </c>
      <c r="N36" s="104">
        <f t="shared" si="2"/>
        <v>5309</v>
      </c>
    </row>
    <row r="37" spans="1:14" s="2" customFormat="1" ht="24" customHeight="1" thickBot="1">
      <c r="A37" s="402" t="s">
        <v>142</v>
      </c>
      <c r="B37" s="403"/>
      <c r="C37" s="403"/>
      <c r="D37" s="403"/>
      <c r="E37" s="404">
        <v>49566.11</v>
      </c>
      <c r="F37" s="405"/>
      <c r="G37" s="74"/>
      <c r="H37" s="74"/>
      <c r="I37" s="74"/>
      <c r="J37" s="84"/>
      <c r="K37" s="74"/>
      <c r="L37" s="74"/>
      <c r="M37" s="74"/>
      <c r="N37" s="74"/>
    </row>
    <row r="39" spans="1:14" s="2" customFormat="1" ht="12.75" hidden="1" customHeight="1">
      <c r="A39" s="362" t="s">
        <v>15</v>
      </c>
      <c r="B39" s="365" t="s">
        <v>16</v>
      </c>
      <c r="C39" s="368"/>
      <c r="D39" s="368"/>
      <c r="E39" s="368"/>
      <c r="F39" s="370"/>
      <c r="G39" s="370"/>
      <c r="H39" s="370"/>
      <c r="I39" s="370"/>
      <c r="J39" s="368"/>
      <c r="K39" s="370"/>
      <c r="L39" s="370"/>
      <c r="M39" s="370"/>
      <c r="N39" s="370"/>
    </row>
    <row r="40" spans="1:14" s="2" customFormat="1" ht="12.75" hidden="1" customHeight="1">
      <c r="A40" s="363"/>
      <c r="B40" s="366"/>
      <c r="C40" s="368"/>
      <c r="D40" s="368"/>
      <c r="E40" s="368"/>
      <c r="F40" s="369"/>
      <c r="G40" s="369"/>
      <c r="H40" s="369"/>
      <c r="I40" s="369"/>
      <c r="J40" s="368"/>
      <c r="K40" s="369"/>
      <c r="L40" s="369"/>
      <c r="M40" s="369"/>
      <c r="N40" s="369"/>
    </row>
    <row r="41" spans="1:14" s="85" customFormat="1" ht="60" hidden="1" customHeight="1">
      <c r="A41" s="364"/>
      <c r="B41" s="367"/>
      <c r="C41" s="368"/>
      <c r="D41" s="368"/>
      <c r="E41" s="368"/>
      <c r="F41" s="369"/>
      <c r="G41" s="369"/>
      <c r="H41" s="369"/>
      <c r="I41" s="369"/>
      <c r="J41" s="368"/>
      <c r="K41" s="369"/>
      <c r="L41" s="369"/>
      <c r="M41" s="369"/>
      <c r="N41" s="369"/>
    </row>
    <row r="42" spans="1:14" hidden="1">
      <c r="A42" s="86" t="s">
        <v>13</v>
      </c>
      <c r="B42" s="87">
        <f>2.2</f>
        <v>2.2000000000000002</v>
      </c>
      <c r="C42" s="88"/>
      <c r="D42" s="89"/>
      <c r="E42" s="90"/>
      <c r="F42" s="90"/>
      <c r="G42" s="90"/>
      <c r="H42" s="90"/>
      <c r="I42" s="90"/>
      <c r="J42" s="89"/>
      <c r="K42" s="90"/>
      <c r="L42" s="90"/>
      <c r="M42" s="90"/>
      <c r="N42" s="90"/>
    </row>
    <row r="43" spans="1:14" s="85" customFormat="1" ht="31.5" hidden="1">
      <c r="A43" s="91" t="s">
        <v>17</v>
      </c>
      <c r="B43" s="92">
        <f>'[1]8 марта,8,10,12'!$G$272</f>
        <v>47995</v>
      </c>
      <c r="C43" s="93"/>
      <c r="D43" s="50"/>
      <c r="E43" s="50"/>
      <c r="F43" s="94"/>
      <c r="G43" s="94"/>
      <c r="H43" s="94"/>
      <c r="I43" s="94"/>
      <c r="J43" s="95"/>
      <c r="K43" s="94"/>
      <c r="L43" s="94"/>
      <c r="M43" s="94"/>
      <c r="N43" s="94"/>
    </row>
    <row r="44" spans="1:14" s="2" customFormat="1" ht="31.5" hidden="1">
      <c r="A44" s="96" t="s">
        <v>18</v>
      </c>
      <c r="B44" s="97">
        <f>'[1]8 марта,8,10,12'!$K$272</f>
        <v>33417</v>
      </c>
      <c r="C44" s="93"/>
      <c r="D44" s="50"/>
      <c r="E44" s="50"/>
      <c r="F44" s="94"/>
      <c r="G44" s="94"/>
      <c r="H44" s="94"/>
      <c r="I44" s="94"/>
      <c r="J44" s="95"/>
      <c r="K44" s="94"/>
      <c r="L44" s="94"/>
      <c r="M44" s="94"/>
      <c r="N44" s="94"/>
    </row>
    <row r="45" spans="1:14" s="2" customFormat="1" ht="31.5" hidden="1">
      <c r="A45" s="98" t="s">
        <v>19</v>
      </c>
      <c r="B45" s="99">
        <f>B43</f>
        <v>47995</v>
      </c>
      <c r="C45" s="93"/>
      <c r="D45" s="50"/>
      <c r="E45" s="50"/>
      <c r="F45" s="94"/>
      <c r="G45" s="94"/>
      <c r="H45" s="94"/>
      <c r="I45" s="94"/>
      <c r="J45" s="95"/>
      <c r="K45" s="94"/>
      <c r="L45" s="94"/>
      <c r="M45" s="94"/>
      <c r="N45" s="94"/>
    </row>
    <row r="46" spans="1:14" s="2" customFormat="1" ht="21.75" hidden="1" thickBot="1">
      <c r="A46" s="100" t="s">
        <v>14</v>
      </c>
      <c r="B46" s="101">
        <f>B45-B44</f>
        <v>14578</v>
      </c>
      <c r="C46" s="102"/>
      <c r="D46" s="50"/>
      <c r="E46" s="50"/>
      <c r="F46" s="51"/>
      <c r="G46" s="51"/>
      <c r="H46" s="51"/>
      <c r="I46" s="51"/>
      <c r="J46" s="95"/>
      <c r="K46" s="53"/>
      <c r="L46" s="53"/>
      <c r="M46" s="53"/>
      <c r="N46" s="53"/>
    </row>
    <row r="47" spans="1:14" s="2" customFormat="1" ht="18.75" hidden="1" customHeight="1">
      <c r="A47" s="103"/>
      <c r="B47" s="51"/>
      <c r="C47" s="102"/>
      <c r="D47" s="50"/>
      <c r="E47" s="50"/>
      <c r="F47" s="51"/>
      <c r="G47" s="51"/>
      <c r="H47" s="51"/>
      <c r="I47" s="51"/>
      <c r="J47" s="95"/>
      <c r="K47" s="53"/>
      <c r="L47" s="53"/>
      <c r="M47" s="53"/>
      <c r="N47" s="53"/>
    </row>
    <row r="48" spans="1:14">
      <c r="B48" s="1" t="s">
        <v>20</v>
      </c>
      <c r="C48" s="47"/>
      <c r="H48" s="1" t="s">
        <v>22</v>
      </c>
    </row>
    <row r="50" spans="2:9">
      <c r="B50" s="1" t="s">
        <v>140</v>
      </c>
      <c r="H50" s="343" t="s">
        <v>141</v>
      </c>
      <c r="I50" s="343"/>
    </row>
    <row r="52" spans="2:9">
      <c r="B52" s="1" t="s">
        <v>143</v>
      </c>
      <c r="H52" s="1" t="s">
        <v>144</v>
      </c>
    </row>
  </sheetData>
  <mergeCells count="37">
    <mergeCell ref="A37:D37"/>
    <mergeCell ref="E37:F37"/>
    <mergeCell ref="H40:H41"/>
    <mergeCell ref="I40:I41"/>
    <mergeCell ref="L12:L13"/>
    <mergeCell ref="M12:M13"/>
    <mergeCell ref="N12:N13"/>
    <mergeCell ref="F39:I39"/>
    <mergeCell ref="J39:J41"/>
    <mergeCell ref="K39:N39"/>
    <mergeCell ref="N40:N41"/>
    <mergeCell ref="K40:K41"/>
    <mergeCell ref="L40:L41"/>
    <mergeCell ref="M40:M41"/>
    <mergeCell ref="F40:F41"/>
    <mergeCell ref="G40:G41"/>
    <mergeCell ref="A39:A41"/>
    <mergeCell ref="B39:B41"/>
    <mergeCell ref="C39:C41"/>
    <mergeCell ref="D39:D41"/>
    <mergeCell ref="E39:E41"/>
    <mergeCell ref="H50:I50"/>
    <mergeCell ref="A8:N8"/>
    <mergeCell ref="A9:N9"/>
    <mergeCell ref="A11:A13"/>
    <mergeCell ref="B11:B13"/>
    <mergeCell ref="C11:C13"/>
    <mergeCell ref="D11:D13"/>
    <mergeCell ref="E11:E13"/>
    <mergeCell ref="F11:I11"/>
    <mergeCell ref="J11:J13"/>
    <mergeCell ref="K11:N11"/>
    <mergeCell ref="F12:F13"/>
    <mergeCell ref="G12:G13"/>
    <mergeCell ref="H12:H13"/>
    <mergeCell ref="I12:I13"/>
    <mergeCell ref="K12:K13"/>
  </mergeCells>
  <phoneticPr fontId="2" type="noConversion"/>
  <pageMargins left="0.59055118110236227" right="0.19685039370078741" top="0.23622047244094491" bottom="0.27559055118110237" header="0.15748031496062992" footer="0.1574803149606299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N51"/>
  <sheetViews>
    <sheetView workbookViewId="0">
      <selection activeCell="L49" sqref="L49"/>
    </sheetView>
  </sheetViews>
  <sheetFormatPr defaultRowHeight="12.75"/>
  <cols>
    <col min="1" max="1" width="22.140625" style="1" customWidth="1"/>
    <col min="2" max="2" width="8.42578125" style="1" customWidth="1"/>
    <col min="3" max="3" width="9.85546875" style="1" customWidth="1"/>
    <col min="4" max="4" width="9.42578125" style="1" customWidth="1"/>
    <col min="5" max="5" width="7.85546875" style="1" customWidth="1"/>
    <col min="6" max="6" width="9.140625" style="1"/>
    <col min="7" max="7" width="12.42578125" style="1" customWidth="1"/>
    <col min="8" max="8" width="10" style="1" customWidth="1"/>
    <col min="9" max="9" width="9.140625" style="1"/>
    <col min="10" max="10" width="10.42578125" style="2" customWidth="1"/>
    <col min="11" max="11" width="11.28515625" style="1" customWidth="1"/>
    <col min="12" max="12" width="11.140625" style="1" customWidth="1"/>
    <col min="13" max="13" width="12.42578125" style="1" customWidth="1"/>
    <col min="14" max="14" width="10.42578125" style="1" customWidth="1"/>
    <col min="15" max="16384" width="9.140625" style="1"/>
  </cols>
  <sheetData>
    <row r="2" spans="1:14" ht="15.75">
      <c r="J2" s="341" t="s">
        <v>137</v>
      </c>
      <c r="K2" s="341"/>
      <c r="L2" s="341"/>
      <c r="M2" s="341"/>
    </row>
    <row r="3" spans="1:14" ht="15.75">
      <c r="J3" s="341" t="s">
        <v>138</v>
      </c>
      <c r="K3" s="341"/>
      <c r="L3" s="341"/>
      <c r="M3" s="341"/>
    </row>
    <row r="4" spans="1:14" ht="15.75">
      <c r="J4" s="341" t="s">
        <v>139</v>
      </c>
      <c r="K4" s="341"/>
      <c r="L4" s="341"/>
      <c r="M4" s="341"/>
    </row>
    <row r="7" spans="1:14" s="3" customFormat="1" ht="15.75">
      <c r="A7" s="344" t="s">
        <v>21</v>
      </c>
      <c r="B7" s="344"/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</row>
    <row r="8" spans="1:14" ht="18.75">
      <c r="A8" s="345" t="s">
        <v>30</v>
      </c>
      <c r="B8" s="345"/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</row>
    <row r="9" spans="1:14" ht="19.5" thickBot="1">
      <c r="A9" s="5" t="s">
        <v>0</v>
      </c>
      <c r="B9" s="128"/>
      <c r="C9" s="128"/>
      <c r="D9" s="6">
        <v>902.2</v>
      </c>
      <c r="E9" s="128"/>
      <c r="F9" s="128"/>
      <c r="G9" s="128"/>
      <c r="H9" s="128"/>
      <c r="I9" s="128"/>
      <c r="J9" s="128"/>
      <c r="K9" s="128"/>
      <c r="L9" s="128"/>
      <c r="M9" s="128"/>
      <c r="N9" s="128"/>
    </row>
    <row r="10" spans="1:14" s="7" customFormat="1" ht="14.25" customHeight="1">
      <c r="A10" s="346" t="s">
        <v>1</v>
      </c>
      <c r="B10" s="348" t="s">
        <v>2</v>
      </c>
      <c r="C10" s="351" t="s">
        <v>29</v>
      </c>
      <c r="D10" s="351" t="s">
        <v>3</v>
      </c>
      <c r="E10" s="353" t="s">
        <v>4</v>
      </c>
      <c r="F10" s="355" t="s">
        <v>5</v>
      </c>
      <c r="G10" s="355"/>
      <c r="H10" s="355"/>
      <c r="I10" s="356"/>
      <c r="J10" s="353" t="s">
        <v>6</v>
      </c>
      <c r="K10" s="357" t="s">
        <v>5</v>
      </c>
      <c r="L10" s="357"/>
      <c r="M10" s="357"/>
      <c r="N10" s="358"/>
    </row>
    <row r="11" spans="1:14" s="7" customFormat="1" ht="37.5" customHeight="1">
      <c r="A11" s="347"/>
      <c r="B11" s="349"/>
      <c r="C11" s="352"/>
      <c r="D11" s="352"/>
      <c r="E11" s="354"/>
      <c r="F11" s="359" t="s">
        <v>7</v>
      </c>
      <c r="G11" s="359" t="s">
        <v>8</v>
      </c>
      <c r="H11" s="359" t="s">
        <v>9</v>
      </c>
      <c r="I11" s="360" t="s">
        <v>10</v>
      </c>
      <c r="J11" s="354"/>
      <c r="K11" s="361" t="s">
        <v>26</v>
      </c>
      <c r="L11" s="359" t="s">
        <v>11</v>
      </c>
      <c r="M11" s="361" t="s">
        <v>27</v>
      </c>
      <c r="N11" s="360" t="s">
        <v>12</v>
      </c>
    </row>
    <row r="12" spans="1:14" s="7" customFormat="1" ht="44.25" customHeight="1">
      <c r="A12" s="347"/>
      <c r="B12" s="350"/>
      <c r="C12" s="352"/>
      <c r="D12" s="352"/>
      <c r="E12" s="354"/>
      <c r="F12" s="359"/>
      <c r="G12" s="359"/>
      <c r="H12" s="359"/>
      <c r="I12" s="360"/>
      <c r="J12" s="354"/>
      <c r="K12" s="361"/>
      <c r="L12" s="359"/>
      <c r="M12" s="361"/>
      <c r="N12" s="360"/>
    </row>
    <row r="13" spans="1:14" s="16" customFormat="1" ht="14.25" hidden="1" customHeight="1">
      <c r="A13" s="8"/>
      <c r="B13" s="9"/>
      <c r="C13" s="10"/>
      <c r="D13" s="11"/>
      <c r="E13" s="12"/>
      <c r="F13" s="13"/>
      <c r="G13" s="13"/>
      <c r="H13" s="13"/>
      <c r="I13" s="13"/>
      <c r="J13" s="14"/>
      <c r="K13" s="13"/>
      <c r="L13" s="13"/>
      <c r="M13" s="13"/>
      <c r="N13" s="15"/>
    </row>
    <row r="14" spans="1:14" hidden="1">
      <c r="A14" s="17"/>
      <c r="B14" s="18"/>
      <c r="C14" s="19"/>
      <c r="D14" s="20"/>
      <c r="E14" s="21"/>
      <c r="F14" s="22"/>
      <c r="G14" s="22"/>
      <c r="H14" s="22"/>
      <c r="I14" s="23"/>
      <c r="J14" s="24"/>
      <c r="K14" s="25"/>
      <c r="L14" s="25"/>
      <c r="M14" s="25"/>
      <c r="N14" s="26"/>
    </row>
    <row r="15" spans="1:14" hidden="1">
      <c r="A15" s="17"/>
      <c r="B15" s="27"/>
      <c r="C15" s="19"/>
      <c r="D15" s="20"/>
      <c r="E15" s="21"/>
      <c r="F15" s="22"/>
      <c r="G15" s="22"/>
      <c r="H15" s="22"/>
      <c r="I15" s="23"/>
      <c r="J15" s="24"/>
      <c r="K15" s="22"/>
      <c r="L15" s="22"/>
      <c r="M15" s="22"/>
      <c r="N15" s="23"/>
    </row>
    <row r="16" spans="1:14" ht="13.5" hidden="1" thickBot="1">
      <c r="A16" s="28"/>
      <c r="B16" s="29"/>
      <c r="C16" s="30"/>
      <c r="D16" s="31"/>
      <c r="E16" s="32"/>
      <c r="F16" s="33"/>
      <c r="G16" s="33"/>
      <c r="H16" s="33"/>
      <c r="I16" s="34"/>
      <c r="J16" s="35"/>
      <c r="K16" s="33"/>
      <c r="L16" s="33"/>
      <c r="M16" s="33"/>
      <c r="N16" s="34"/>
    </row>
    <row r="17" spans="1:14" s="47" customFormat="1" ht="13.5" hidden="1" thickBot="1">
      <c r="A17" s="36"/>
      <c r="B17" s="37"/>
      <c r="C17" s="38"/>
      <c r="D17" s="40"/>
      <c r="E17" s="41"/>
      <c r="F17" s="42"/>
      <c r="G17" s="42"/>
      <c r="H17" s="42"/>
      <c r="I17" s="43"/>
      <c r="J17" s="44"/>
      <c r="K17" s="45"/>
      <c r="L17" s="45"/>
      <c r="M17" s="45"/>
      <c r="N17" s="46"/>
    </row>
    <row r="18" spans="1:14" hidden="1">
      <c r="A18" s="48"/>
      <c r="B18" s="49"/>
      <c r="C18" s="50"/>
      <c r="D18" s="50"/>
      <c r="E18" s="50"/>
      <c r="F18" s="51"/>
      <c r="G18" s="51"/>
      <c r="H18" s="51"/>
      <c r="I18" s="51"/>
      <c r="J18" s="52"/>
      <c r="K18" s="53"/>
      <c r="L18" s="53"/>
      <c r="M18" s="53"/>
      <c r="N18" s="54"/>
    </row>
    <row r="19" spans="1:14" s="16" customFormat="1" ht="12.75" hidden="1" customHeight="1">
      <c r="A19" s="55"/>
      <c r="B19" s="56"/>
      <c r="C19" s="57"/>
      <c r="D19" s="57"/>
      <c r="E19" s="58"/>
      <c r="F19" s="59"/>
      <c r="G19" s="59"/>
      <c r="H19" s="59"/>
      <c r="I19" s="60"/>
      <c r="J19" s="58"/>
      <c r="K19" s="59"/>
      <c r="L19" s="59"/>
      <c r="M19" s="59"/>
      <c r="N19" s="60"/>
    </row>
    <row r="20" spans="1:14" hidden="1">
      <c r="A20" s="17"/>
      <c r="B20" s="18"/>
      <c r="C20" s="61"/>
      <c r="D20" s="61"/>
      <c r="E20" s="21"/>
      <c r="F20" s="22"/>
      <c r="G20" s="22"/>
      <c r="H20" s="22"/>
      <c r="I20" s="23"/>
      <c r="J20" s="24"/>
      <c r="K20" s="25"/>
      <c r="L20" s="25"/>
      <c r="M20" s="25"/>
      <c r="N20" s="26"/>
    </row>
    <row r="21" spans="1:14" hidden="1">
      <c r="A21" s="17"/>
      <c r="B21" s="27"/>
      <c r="C21" s="61"/>
      <c r="D21" s="61"/>
      <c r="E21" s="21"/>
      <c r="F21" s="22"/>
      <c r="G21" s="22"/>
      <c r="H21" s="22"/>
      <c r="I21" s="23"/>
      <c r="J21" s="24"/>
      <c r="K21" s="22"/>
      <c r="L21" s="22"/>
      <c r="M21" s="22"/>
      <c r="N21" s="23"/>
    </row>
    <row r="22" spans="1:14" ht="13.5" hidden="1" thickBot="1">
      <c r="A22" s="28"/>
      <c r="B22" s="29"/>
      <c r="C22" s="62"/>
      <c r="D22" s="62"/>
      <c r="E22" s="63"/>
      <c r="F22" s="64"/>
      <c r="G22" s="64"/>
      <c r="H22" s="64"/>
      <c r="I22" s="65"/>
      <c r="J22" s="66"/>
      <c r="K22" s="64"/>
      <c r="L22" s="64"/>
      <c r="M22" s="64"/>
      <c r="N22" s="65"/>
    </row>
    <row r="23" spans="1:14" ht="13.5" hidden="1" thickBot="1">
      <c r="A23" s="67"/>
      <c r="B23" s="68"/>
      <c r="C23" s="38"/>
      <c r="D23" s="38"/>
      <c r="E23" s="69"/>
      <c r="F23" s="39"/>
      <c r="G23" s="39"/>
      <c r="H23" s="39"/>
      <c r="I23" s="70"/>
      <c r="J23" s="66"/>
      <c r="K23" s="71"/>
      <c r="L23" s="71"/>
      <c r="M23" s="71"/>
      <c r="N23" s="72"/>
    </row>
    <row r="24" spans="1:14" hidden="1">
      <c r="A24" s="73"/>
      <c r="B24" s="74"/>
      <c r="C24" s="74"/>
      <c r="D24" s="74"/>
      <c r="E24" s="74"/>
      <c r="F24" s="74"/>
      <c r="G24" s="74"/>
      <c r="H24" s="74"/>
      <c r="I24" s="74"/>
      <c r="J24" s="75"/>
      <c r="K24" s="74"/>
      <c r="L24" s="74"/>
      <c r="M24" s="74"/>
      <c r="N24" s="76"/>
    </row>
    <row r="25" spans="1:14" hidden="1">
      <c r="A25" s="8"/>
      <c r="B25" s="9"/>
      <c r="C25" s="10"/>
      <c r="D25" s="10"/>
      <c r="E25" s="12"/>
      <c r="F25" s="13"/>
      <c r="G25" s="13"/>
      <c r="H25" s="13"/>
      <c r="I25" s="13"/>
      <c r="J25" s="12"/>
      <c r="K25" s="13"/>
      <c r="L25" s="13"/>
      <c r="M25" s="13"/>
      <c r="N25" s="15"/>
    </row>
    <row r="26" spans="1:14" hidden="1">
      <c r="A26" s="17"/>
      <c r="B26" s="18"/>
      <c r="C26" s="61"/>
      <c r="D26" s="61"/>
      <c r="E26" s="21"/>
      <c r="F26" s="22"/>
      <c r="G26" s="22"/>
      <c r="H26" s="22"/>
      <c r="I26" s="23"/>
      <c r="J26" s="24"/>
      <c r="K26" s="25"/>
      <c r="L26" s="25"/>
      <c r="M26" s="25"/>
      <c r="N26" s="26"/>
    </row>
    <row r="27" spans="1:14" ht="26.25" hidden="1" customHeight="1">
      <c r="A27" s="17"/>
      <c r="B27" s="27"/>
      <c r="C27" s="61"/>
      <c r="D27" s="61"/>
      <c r="E27" s="21"/>
      <c r="F27" s="22"/>
      <c r="G27" s="22"/>
      <c r="H27" s="22"/>
      <c r="I27" s="23"/>
      <c r="J27" s="24"/>
      <c r="K27" s="22"/>
      <c r="L27" s="22"/>
      <c r="M27" s="22"/>
      <c r="N27" s="23"/>
    </row>
    <row r="28" spans="1:14" ht="13.5" hidden="1" thickBot="1">
      <c r="A28" s="28"/>
      <c r="B28" s="29"/>
      <c r="C28" s="62"/>
      <c r="D28" s="62"/>
      <c r="E28" s="63"/>
      <c r="F28" s="64"/>
      <c r="G28" s="64"/>
      <c r="H28" s="64"/>
      <c r="I28" s="65"/>
      <c r="J28" s="66"/>
      <c r="K28" s="64"/>
      <c r="L28" s="64"/>
      <c r="M28" s="64"/>
      <c r="N28" s="65"/>
    </row>
    <row r="29" spans="1:14" ht="13.5" hidden="1" thickBot="1">
      <c r="A29" s="67"/>
      <c r="B29" s="68"/>
      <c r="C29" s="38"/>
      <c r="D29" s="38"/>
      <c r="E29" s="69"/>
      <c r="F29" s="39"/>
      <c r="G29" s="39"/>
      <c r="H29" s="39"/>
      <c r="I29" s="70"/>
      <c r="J29" s="63"/>
      <c r="K29" s="71"/>
      <c r="L29" s="71"/>
      <c r="M29" s="71"/>
      <c r="N29" s="72"/>
    </row>
    <row r="30" spans="1:14" ht="13.5" thickBot="1">
      <c r="A30" s="73"/>
      <c r="B30" s="74"/>
      <c r="C30" s="74"/>
      <c r="D30" s="74"/>
      <c r="E30" s="74"/>
      <c r="F30" s="74"/>
      <c r="G30" s="74"/>
      <c r="H30" s="74"/>
      <c r="I30" s="74"/>
      <c r="J30" s="75"/>
      <c r="K30" s="74"/>
      <c r="L30" s="74"/>
      <c r="M30" s="74"/>
      <c r="N30" s="76"/>
    </row>
    <row r="31" spans="1:14" s="111" customFormat="1" ht="18" customHeight="1" thickBot="1">
      <c r="A31" s="105" t="s">
        <v>13</v>
      </c>
      <c r="B31" s="106"/>
      <c r="C31" s="107">
        <f>D31</f>
        <v>14.76</v>
      </c>
      <c r="D31" s="107">
        <f>E31+J31</f>
        <v>14.76</v>
      </c>
      <c r="E31" s="107">
        <f>F31+G31+H31+I31</f>
        <v>6.45</v>
      </c>
      <c r="F31" s="108">
        <v>4.1100000000000003</v>
      </c>
      <c r="G31" s="109">
        <v>1.0900000000000001</v>
      </c>
      <c r="H31" s="109">
        <v>0.45</v>
      </c>
      <c r="I31" s="109">
        <v>0.8</v>
      </c>
      <c r="J31" s="107">
        <f>K31+L31+M31+N31</f>
        <v>8.31</v>
      </c>
      <c r="K31" s="108">
        <v>0.45</v>
      </c>
      <c r="L31" s="109">
        <v>4.92</v>
      </c>
      <c r="M31" s="109">
        <v>0.28000000000000003</v>
      </c>
      <c r="N31" s="110">
        <v>2.66</v>
      </c>
    </row>
    <row r="32" spans="1:14" ht="24.75" customHeight="1" thickBot="1">
      <c r="A32" s="17" t="s">
        <v>23</v>
      </c>
      <c r="B32" s="18">
        <v>1</v>
      </c>
      <c r="C32" s="77">
        <f>C31*D9*12</f>
        <v>159797.70000000001</v>
      </c>
      <c r="D32" s="61">
        <f>E32+J32</f>
        <v>159798</v>
      </c>
      <c r="E32" s="61">
        <f>F32+G32+H32+I32</f>
        <v>69831</v>
      </c>
      <c r="F32" s="78">
        <f>F31/C31*C32</f>
        <v>44497</v>
      </c>
      <c r="G32" s="22">
        <f>G31/C31*C32</f>
        <v>11801</v>
      </c>
      <c r="H32" s="22">
        <f>H31/C31*C32</f>
        <v>4872</v>
      </c>
      <c r="I32" s="23">
        <f>I31/C31*C32</f>
        <v>8661</v>
      </c>
      <c r="J32" s="125">
        <f>K32+L32+M32+N32</f>
        <v>89967</v>
      </c>
      <c r="K32" s="79">
        <f>K31/C31*C32</f>
        <v>4872</v>
      </c>
      <c r="L32" s="25">
        <f>L31/C31*C32</f>
        <v>53266</v>
      </c>
      <c r="M32" s="25">
        <f>M31/C31*C32</f>
        <v>3031</v>
      </c>
      <c r="N32" s="26">
        <f>N31/C31*C32</f>
        <v>28798</v>
      </c>
    </row>
    <row r="33" spans="1:14" ht="26.25" customHeight="1" thickBot="1">
      <c r="A33" s="118" t="s">
        <v>24</v>
      </c>
      <c r="B33" s="119">
        <f>(C33/C32)%*100</f>
        <v>0.62429999999999997</v>
      </c>
      <c r="C33" s="120">
        <v>99757.3</v>
      </c>
      <c r="D33" s="121">
        <f>E33+J33</f>
        <v>99756</v>
      </c>
      <c r="E33" s="121">
        <f>F33+G33+H33+I33</f>
        <v>43593</v>
      </c>
      <c r="F33" s="122">
        <f>F31/C31*C33</f>
        <v>27778</v>
      </c>
      <c r="G33" s="123">
        <f>G31/C31*C33</f>
        <v>7367</v>
      </c>
      <c r="H33" s="123">
        <f>H31/C31*C33</f>
        <v>3041</v>
      </c>
      <c r="I33" s="124">
        <f>I31/C31*C33</f>
        <v>5407</v>
      </c>
      <c r="J33" s="126">
        <f t="shared" ref="J33:J35" si="0">K33+L33+M33+N33</f>
        <v>56163</v>
      </c>
      <c r="K33" s="122">
        <f>K31/C31*C33</f>
        <v>3041</v>
      </c>
      <c r="L33" s="123">
        <f>L31/C31*C33</f>
        <v>33252</v>
      </c>
      <c r="M33" s="123">
        <f>M31/C31*C33</f>
        <v>1892</v>
      </c>
      <c r="N33" s="124">
        <f>N31/C31*C33</f>
        <v>17978</v>
      </c>
    </row>
    <row r="34" spans="1:14" ht="34.5" customHeight="1" thickBot="1">
      <c r="A34" s="112" t="s">
        <v>25</v>
      </c>
      <c r="B34" s="113"/>
      <c r="C34" s="114">
        <f>D34</f>
        <v>106913</v>
      </c>
      <c r="D34" s="114">
        <f>E34+J34</f>
        <v>106913</v>
      </c>
      <c r="E34" s="114">
        <f>F34+G34+H34+I34</f>
        <v>16946</v>
      </c>
      <c r="F34" s="115">
        <f>3996.96+2766.06</f>
        <v>6763</v>
      </c>
      <c r="G34" s="116">
        <v>1050</v>
      </c>
      <c r="H34" s="116">
        <f>3823.7+5308.82</f>
        <v>9133</v>
      </c>
      <c r="I34" s="117"/>
      <c r="J34" s="127">
        <f t="shared" si="0"/>
        <v>89967</v>
      </c>
      <c r="K34" s="115">
        <f t="shared" ref="K34:N34" si="1">K32</f>
        <v>4872</v>
      </c>
      <c r="L34" s="116">
        <f t="shared" si="1"/>
        <v>53266</v>
      </c>
      <c r="M34" s="116">
        <f t="shared" si="1"/>
        <v>3031</v>
      </c>
      <c r="N34" s="117">
        <f t="shared" si="1"/>
        <v>28798</v>
      </c>
    </row>
    <row r="35" spans="1:14" ht="24.75" customHeight="1" thickBot="1">
      <c r="A35" s="67" t="s">
        <v>14</v>
      </c>
      <c r="B35" s="68"/>
      <c r="C35" s="80">
        <f>C34-C33</f>
        <v>7156</v>
      </c>
      <c r="D35" s="80">
        <f>E35+J35</f>
        <v>7157</v>
      </c>
      <c r="E35" s="80">
        <f>F35+G35+H35+I35</f>
        <v>-26647</v>
      </c>
      <c r="F35" s="81">
        <f>F34-F33</f>
        <v>-21015</v>
      </c>
      <c r="G35" s="39">
        <f>G34-G33</f>
        <v>-6317</v>
      </c>
      <c r="H35" s="39">
        <f>H34-H33</f>
        <v>6092</v>
      </c>
      <c r="I35" s="70">
        <f>I34-I33</f>
        <v>-5407</v>
      </c>
      <c r="J35" s="342">
        <f t="shared" si="0"/>
        <v>33804</v>
      </c>
      <c r="K35" s="82">
        <f>K34-K33</f>
        <v>1831</v>
      </c>
      <c r="L35" s="83">
        <f t="shared" ref="L35:N35" si="2">L34-L33</f>
        <v>20014</v>
      </c>
      <c r="M35" s="83">
        <f t="shared" si="2"/>
        <v>1139</v>
      </c>
      <c r="N35" s="104">
        <f t="shared" si="2"/>
        <v>10820</v>
      </c>
    </row>
    <row r="36" spans="1:14" s="2" customFormat="1" ht="24.75" customHeight="1" thickBot="1">
      <c r="A36" s="402" t="s">
        <v>142</v>
      </c>
      <c r="B36" s="403"/>
      <c r="C36" s="403"/>
      <c r="D36" s="403"/>
      <c r="E36" s="404">
        <v>55156.38</v>
      </c>
      <c r="F36" s="405"/>
      <c r="G36" s="74"/>
      <c r="H36" s="74"/>
      <c r="I36" s="74"/>
      <c r="J36" s="84"/>
      <c r="K36" s="74"/>
      <c r="L36" s="74"/>
      <c r="M36" s="74"/>
      <c r="N36" s="74"/>
    </row>
    <row r="38" spans="1:14" s="2" customFormat="1" ht="12.75" hidden="1" customHeight="1">
      <c r="A38" s="362" t="s">
        <v>15</v>
      </c>
      <c r="B38" s="365" t="s">
        <v>16</v>
      </c>
      <c r="C38" s="368"/>
      <c r="D38" s="368"/>
      <c r="E38" s="368"/>
      <c r="F38" s="370"/>
      <c r="G38" s="370"/>
      <c r="H38" s="370"/>
      <c r="I38" s="370"/>
      <c r="J38" s="368"/>
      <c r="K38" s="370"/>
      <c r="L38" s="370"/>
      <c r="M38" s="370"/>
      <c r="N38" s="370"/>
    </row>
    <row r="39" spans="1:14" s="2" customFormat="1" ht="12.75" hidden="1" customHeight="1">
      <c r="A39" s="363"/>
      <c r="B39" s="366"/>
      <c r="C39" s="368"/>
      <c r="D39" s="368"/>
      <c r="E39" s="368"/>
      <c r="F39" s="369"/>
      <c r="G39" s="369"/>
      <c r="H39" s="369"/>
      <c r="I39" s="369"/>
      <c r="J39" s="368"/>
      <c r="K39" s="369"/>
      <c r="L39" s="369"/>
      <c r="M39" s="369"/>
      <c r="N39" s="369"/>
    </row>
    <row r="40" spans="1:14" s="85" customFormat="1" ht="60" hidden="1" customHeight="1">
      <c r="A40" s="364"/>
      <c r="B40" s="367"/>
      <c r="C40" s="368"/>
      <c r="D40" s="368"/>
      <c r="E40" s="368"/>
      <c r="F40" s="369"/>
      <c r="G40" s="369"/>
      <c r="H40" s="369"/>
      <c r="I40" s="369"/>
      <c r="J40" s="368"/>
      <c r="K40" s="369"/>
      <c r="L40" s="369"/>
      <c r="M40" s="369"/>
      <c r="N40" s="369"/>
    </row>
    <row r="41" spans="1:14" hidden="1">
      <c r="A41" s="86" t="s">
        <v>13</v>
      </c>
      <c r="B41" s="87">
        <f>2.2</f>
        <v>2.2000000000000002</v>
      </c>
      <c r="C41" s="88"/>
      <c r="D41" s="89"/>
      <c r="E41" s="90"/>
      <c r="F41" s="90"/>
      <c r="G41" s="90"/>
      <c r="H41" s="90"/>
      <c r="I41" s="90"/>
      <c r="J41" s="89"/>
      <c r="K41" s="90"/>
      <c r="L41" s="90"/>
      <c r="M41" s="90"/>
      <c r="N41" s="90"/>
    </row>
    <row r="42" spans="1:14" s="85" customFormat="1" ht="31.5" hidden="1">
      <c r="A42" s="91" t="s">
        <v>17</v>
      </c>
      <c r="B42" s="92">
        <f>'[1]8 марта,8,10,12'!$G$272</f>
        <v>47995</v>
      </c>
      <c r="C42" s="93"/>
      <c r="D42" s="50"/>
      <c r="E42" s="50"/>
      <c r="F42" s="94"/>
      <c r="G42" s="94"/>
      <c r="H42" s="94"/>
      <c r="I42" s="94"/>
      <c r="J42" s="95"/>
      <c r="K42" s="94"/>
      <c r="L42" s="94"/>
      <c r="M42" s="94"/>
      <c r="N42" s="94"/>
    </row>
    <row r="43" spans="1:14" s="2" customFormat="1" ht="31.5" hidden="1">
      <c r="A43" s="96" t="s">
        <v>18</v>
      </c>
      <c r="B43" s="97">
        <f>'[1]8 марта,8,10,12'!$K$272</f>
        <v>33417</v>
      </c>
      <c r="C43" s="93"/>
      <c r="D43" s="50"/>
      <c r="E43" s="50"/>
      <c r="F43" s="94"/>
      <c r="G43" s="94"/>
      <c r="H43" s="94"/>
      <c r="I43" s="94"/>
      <c r="J43" s="95"/>
      <c r="K43" s="94"/>
      <c r="L43" s="94"/>
      <c r="M43" s="94"/>
      <c r="N43" s="94"/>
    </row>
    <row r="44" spans="1:14" s="2" customFormat="1" ht="31.5" hidden="1">
      <c r="A44" s="98" t="s">
        <v>19</v>
      </c>
      <c r="B44" s="99">
        <f>B42</f>
        <v>47995</v>
      </c>
      <c r="C44" s="93"/>
      <c r="D44" s="50"/>
      <c r="E44" s="50"/>
      <c r="F44" s="94"/>
      <c r="G44" s="94"/>
      <c r="H44" s="94"/>
      <c r="I44" s="94"/>
      <c r="J44" s="95"/>
      <c r="K44" s="94"/>
      <c r="L44" s="94"/>
      <c r="M44" s="94"/>
      <c r="N44" s="94"/>
    </row>
    <row r="45" spans="1:14" s="2" customFormat="1" ht="21.75" hidden="1" thickBot="1">
      <c r="A45" s="100" t="s">
        <v>14</v>
      </c>
      <c r="B45" s="101">
        <f>B44-B43</f>
        <v>14578</v>
      </c>
      <c r="C45" s="102"/>
      <c r="D45" s="50"/>
      <c r="E45" s="50"/>
      <c r="F45" s="51"/>
      <c r="G45" s="51"/>
      <c r="H45" s="51"/>
      <c r="I45" s="51"/>
      <c r="J45" s="95"/>
      <c r="K45" s="53"/>
      <c r="L45" s="53"/>
      <c r="M45" s="53"/>
      <c r="N45" s="53"/>
    </row>
    <row r="46" spans="1:14" s="2" customFormat="1" ht="18.75" hidden="1" customHeight="1">
      <c r="A46" s="103"/>
      <c r="B46" s="51"/>
      <c r="C46" s="102"/>
      <c r="D46" s="50"/>
      <c r="E46" s="50"/>
      <c r="F46" s="51"/>
      <c r="G46" s="51"/>
      <c r="H46" s="51"/>
      <c r="I46" s="51"/>
      <c r="J46" s="95"/>
      <c r="K46" s="53"/>
      <c r="L46" s="53"/>
      <c r="M46" s="53"/>
      <c r="N46" s="53"/>
    </row>
    <row r="47" spans="1:14">
      <c r="B47" s="1" t="s">
        <v>20</v>
      </c>
      <c r="C47" s="47"/>
      <c r="H47" s="1" t="s">
        <v>22</v>
      </c>
    </row>
    <row r="49" spans="2:9">
      <c r="B49" s="1" t="s">
        <v>140</v>
      </c>
      <c r="H49" s="343" t="s">
        <v>141</v>
      </c>
      <c r="I49" s="343"/>
    </row>
    <row r="51" spans="2:9">
      <c r="B51" s="1" t="s">
        <v>143</v>
      </c>
      <c r="H51" s="1" t="s">
        <v>144</v>
      </c>
    </row>
  </sheetData>
  <mergeCells count="37">
    <mergeCell ref="A36:D36"/>
    <mergeCell ref="E36:F36"/>
    <mergeCell ref="A7:N7"/>
    <mergeCell ref="A8:N8"/>
    <mergeCell ref="A10:A12"/>
    <mergeCell ref="B10:B12"/>
    <mergeCell ref="C10:C12"/>
    <mergeCell ref="D10:D12"/>
    <mergeCell ref="E10:E12"/>
    <mergeCell ref="F10:I10"/>
    <mergeCell ref="J10:J12"/>
    <mergeCell ref="K10:N10"/>
    <mergeCell ref="M11:M12"/>
    <mergeCell ref="N11:N12"/>
    <mergeCell ref="A38:A40"/>
    <mergeCell ref="B38:B40"/>
    <mergeCell ref="C38:C40"/>
    <mergeCell ref="D38:D40"/>
    <mergeCell ref="E38:E40"/>
    <mergeCell ref="L11:L12"/>
    <mergeCell ref="M39:M40"/>
    <mergeCell ref="N39:N40"/>
    <mergeCell ref="F39:F40"/>
    <mergeCell ref="G39:G40"/>
    <mergeCell ref="H39:H40"/>
    <mergeCell ref="I39:I40"/>
    <mergeCell ref="K39:K40"/>
    <mergeCell ref="F11:F12"/>
    <mergeCell ref="G11:G12"/>
    <mergeCell ref="H11:H12"/>
    <mergeCell ref="I11:I12"/>
    <mergeCell ref="K11:K12"/>
    <mergeCell ref="H49:I49"/>
    <mergeCell ref="L39:L40"/>
    <mergeCell ref="F38:I38"/>
    <mergeCell ref="J38:J40"/>
    <mergeCell ref="K38:N38"/>
  </mergeCells>
  <pageMargins left="0.51181102362204722" right="0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51"/>
  <sheetViews>
    <sheetView workbookViewId="0">
      <selection activeCell="L53" sqref="L53"/>
    </sheetView>
  </sheetViews>
  <sheetFormatPr defaultRowHeight="12.75"/>
  <cols>
    <col min="1" max="1" width="22.140625" style="1" customWidth="1"/>
    <col min="2" max="2" width="8.42578125" style="1" customWidth="1"/>
    <col min="3" max="3" width="9.85546875" style="1" customWidth="1"/>
    <col min="4" max="4" width="9.42578125" style="1" customWidth="1"/>
    <col min="5" max="5" width="7.85546875" style="1" customWidth="1"/>
    <col min="6" max="6" width="9.140625" style="1"/>
    <col min="7" max="7" width="12.42578125" style="1" customWidth="1"/>
    <col min="8" max="8" width="10" style="1" customWidth="1"/>
    <col min="9" max="9" width="9.140625" style="1"/>
    <col min="10" max="10" width="10.42578125" style="2" customWidth="1"/>
    <col min="11" max="11" width="11.28515625" style="1" customWidth="1"/>
    <col min="12" max="12" width="11.140625" style="1" customWidth="1"/>
    <col min="13" max="13" width="12.42578125" style="1" customWidth="1"/>
    <col min="14" max="14" width="10.42578125" style="1" customWidth="1"/>
    <col min="15" max="16384" width="9.140625" style="1"/>
  </cols>
  <sheetData>
    <row r="2" spans="1:14" ht="15.75">
      <c r="J2" s="341" t="s">
        <v>137</v>
      </c>
      <c r="K2" s="341"/>
      <c r="L2" s="341"/>
      <c r="M2" s="341"/>
    </row>
    <row r="3" spans="1:14" ht="15.75">
      <c r="J3" s="341" t="s">
        <v>138</v>
      </c>
      <c r="K3" s="341"/>
      <c r="L3" s="341"/>
      <c r="M3" s="341"/>
    </row>
    <row r="4" spans="1:14" ht="15.75">
      <c r="J4" s="341" t="s">
        <v>139</v>
      </c>
      <c r="K4" s="341"/>
      <c r="L4" s="341"/>
      <c r="M4" s="341"/>
    </row>
    <row r="7" spans="1:14" s="3" customFormat="1" ht="15.75">
      <c r="A7" s="344" t="s">
        <v>21</v>
      </c>
      <c r="B7" s="344"/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</row>
    <row r="8" spans="1:14" ht="18.75">
      <c r="A8" s="345" t="s">
        <v>31</v>
      </c>
      <c r="B8" s="345"/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</row>
    <row r="9" spans="1:14" ht="19.5" thickBot="1">
      <c r="A9" s="5" t="s">
        <v>0</v>
      </c>
      <c r="B9" s="128"/>
      <c r="C9" s="128"/>
      <c r="D9" s="6">
        <v>894</v>
      </c>
      <c r="E9" s="128"/>
      <c r="F9" s="128"/>
      <c r="G9" s="128"/>
      <c r="H9" s="128"/>
      <c r="I9" s="128"/>
      <c r="J9" s="128"/>
      <c r="K9" s="128"/>
      <c r="L9" s="128"/>
      <c r="M9" s="128"/>
      <c r="N9" s="128"/>
    </row>
    <row r="10" spans="1:14" s="7" customFormat="1" ht="14.25" customHeight="1">
      <c r="A10" s="346" t="s">
        <v>1</v>
      </c>
      <c r="B10" s="348" t="s">
        <v>2</v>
      </c>
      <c r="C10" s="351" t="s">
        <v>29</v>
      </c>
      <c r="D10" s="351" t="s">
        <v>3</v>
      </c>
      <c r="E10" s="353" t="s">
        <v>4</v>
      </c>
      <c r="F10" s="355" t="s">
        <v>5</v>
      </c>
      <c r="G10" s="355"/>
      <c r="H10" s="355"/>
      <c r="I10" s="356"/>
      <c r="J10" s="353" t="s">
        <v>6</v>
      </c>
      <c r="K10" s="357" t="s">
        <v>5</v>
      </c>
      <c r="L10" s="357"/>
      <c r="M10" s="357"/>
      <c r="N10" s="358"/>
    </row>
    <row r="11" spans="1:14" s="7" customFormat="1" ht="37.5" customHeight="1">
      <c r="A11" s="347"/>
      <c r="B11" s="349"/>
      <c r="C11" s="352"/>
      <c r="D11" s="352"/>
      <c r="E11" s="354"/>
      <c r="F11" s="359" t="s">
        <v>7</v>
      </c>
      <c r="G11" s="359" t="s">
        <v>8</v>
      </c>
      <c r="H11" s="359" t="s">
        <v>9</v>
      </c>
      <c r="I11" s="360" t="s">
        <v>10</v>
      </c>
      <c r="J11" s="354"/>
      <c r="K11" s="361" t="s">
        <v>26</v>
      </c>
      <c r="L11" s="359" t="s">
        <v>11</v>
      </c>
      <c r="M11" s="361" t="s">
        <v>27</v>
      </c>
      <c r="N11" s="360" t="s">
        <v>12</v>
      </c>
    </row>
    <row r="12" spans="1:14" s="7" customFormat="1" ht="44.25" customHeight="1">
      <c r="A12" s="347"/>
      <c r="B12" s="350"/>
      <c r="C12" s="352"/>
      <c r="D12" s="352"/>
      <c r="E12" s="354"/>
      <c r="F12" s="359"/>
      <c r="G12" s="359"/>
      <c r="H12" s="359"/>
      <c r="I12" s="360"/>
      <c r="J12" s="354"/>
      <c r="K12" s="361"/>
      <c r="L12" s="359"/>
      <c r="M12" s="361"/>
      <c r="N12" s="360"/>
    </row>
    <row r="13" spans="1:14" s="16" customFormat="1" ht="14.25" hidden="1" customHeight="1">
      <c r="A13" s="8"/>
      <c r="B13" s="9"/>
      <c r="C13" s="10"/>
      <c r="D13" s="11"/>
      <c r="E13" s="12"/>
      <c r="F13" s="13"/>
      <c r="G13" s="13"/>
      <c r="H13" s="13"/>
      <c r="I13" s="13"/>
      <c r="J13" s="14"/>
      <c r="K13" s="13"/>
      <c r="L13" s="13"/>
      <c r="M13" s="13"/>
      <c r="N13" s="15"/>
    </row>
    <row r="14" spans="1:14" hidden="1">
      <c r="A14" s="17"/>
      <c r="B14" s="18"/>
      <c r="C14" s="19"/>
      <c r="D14" s="20"/>
      <c r="E14" s="21"/>
      <c r="F14" s="22"/>
      <c r="G14" s="22"/>
      <c r="H14" s="22"/>
      <c r="I14" s="23"/>
      <c r="J14" s="24"/>
      <c r="K14" s="25"/>
      <c r="L14" s="25"/>
      <c r="M14" s="25"/>
      <c r="N14" s="26"/>
    </row>
    <row r="15" spans="1:14" hidden="1">
      <c r="A15" s="17"/>
      <c r="B15" s="27"/>
      <c r="C15" s="19"/>
      <c r="D15" s="20"/>
      <c r="E15" s="21"/>
      <c r="F15" s="22"/>
      <c r="G15" s="22"/>
      <c r="H15" s="22"/>
      <c r="I15" s="23"/>
      <c r="J15" s="24"/>
      <c r="K15" s="22"/>
      <c r="L15" s="22"/>
      <c r="M15" s="22"/>
      <c r="N15" s="23"/>
    </row>
    <row r="16" spans="1:14" ht="13.5" hidden="1" thickBot="1">
      <c r="A16" s="28"/>
      <c r="B16" s="29"/>
      <c r="C16" s="30"/>
      <c r="D16" s="31"/>
      <c r="E16" s="32"/>
      <c r="F16" s="33"/>
      <c r="G16" s="33"/>
      <c r="H16" s="33"/>
      <c r="I16" s="34"/>
      <c r="J16" s="35"/>
      <c r="K16" s="33"/>
      <c r="L16" s="33"/>
      <c r="M16" s="33"/>
      <c r="N16" s="34"/>
    </row>
    <row r="17" spans="1:14" s="47" customFormat="1" ht="13.5" hidden="1" thickBot="1">
      <c r="A17" s="36"/>
      <c r="B17" s="37"/>
      <c r="C17" s="38"/>
      <c r="D17" s="40"/>
      <c r="E17" s="41"/>
      <c r="F17" s="42"/>
      <c r="G17" s="42"/>
      <c r="H17" s="42"/>
      <c r="I17" s="43"/>
      <c r="J17" s="44"/>
      <c r="K17" s="45"/>
      <c r="L17" s="45"/>
      <c r="M17" s="45"/>
      <c r="N17" s="46"/>
    </row>
    <row r="18" spans="1:14" hidden="1">
      <c r="A18" s="48"/>
      <c r="B18" s="49"/>
      <c r="C18" s="50"/>
      <c r="D18" s="50"/>
      <c r="E18" s="50"/>
      <c r="F18" s="51"/>
      <c r="G18" s="51"/>
      <c r="H18" s="51"/>
      <c r="I18" s="51"/>
      <c r="J18" s="52"/>
      <c r="K18" s="53"/>
      <c r="L18" s="53"/>
      <c r="M18" s="53"/>
      <c r="N18" s="54"/>
    </row>
    <row r="19" spans="1:14" s="16" customFormat="1" ht="12.75" hidden="1" customHeight="1">
      <c r="A19" s="55"/>
      <c r="B19" s="56"/>
      <c r="C19" s="57"/>
      <c r="D19" s="57"/>
      <c r="E19" s="58"/>
      <c r="F19" s="59"/>
      <c r="G19" s="59"/>
      <c r="H19" s="59"/>
      <c r="I19" s="60"/>
      <c r="J19" s="58"/>
      <c r="K19" s="59"/>
      <c r="L19" s="59"/>
      <c r="M19" s="59"/>
      <c r="N19" s="60"/>
    </row>
    <row r="20" spans="1:14" hidden="1">
      <c r="A20" s="17"/>
      <c r="B20" s="18"/>
      <c r="C20" s="61"/>
      <c r="D20" s="61"/>
      <c r="E20" s="21"/>
      <c r="F20" s="22"/>
      <c r="G20" s="22"/>
      <c r="H20" s="22"/>
      <c r="I20" s="23"/>
      <c r="J20" s="24"/>
      <c r="K20" s="25"/>
      <c r="L20" s="25"/>
      <c r="M20" s="25"/>
      <c r="N20" s="26"/>
    </row>
    <row r="21" spans="1:14" hidden="1">
      <c r="A21" s="17"/>
      <c r="B21" s="27"/>
      <c r="C21" s="61"/>
      <c r="D21" s="61"/>
      <c r="E21" s="21"/>
      <c r="F21" s="22"/>
      <c r="G21" s="22"/>
      <c r="H21" s="22"/>
      <c r="I21" s="23"/>
      <c r="J21" s="24"/>
      <c r="K21" s="22"/>
      <c r="L21" s="22"/>
      <c r="M21" s="22"/>
      <c r="N21" s="23"/>
    </row>
    <row r="22" spans="1:14" ht="13.5" hidden="1" thickBot="1">
      <c r="A22" s="28"/>
      <c r="B22" s="29"/>
      <c r="C22" s="62"/>
      <c r="D22" s="62"/>
      <c r="E22" s="63"/>
      <c r="F22" s="64"/>
      <c r="G22" s="64"/>
      <c r="H22" s="64"/>
      <c r="I22" s="65"/>
      <c r="J22" s="66"/>
      <c r="K22" s="64"/>
      <c r="L22" s="64"/>
      <c r="M22" s="64"/>
      <c r="N22" s="65"/>
    </row>
    <row r="23" spans="1:14" ht="13.5" hidden="1" thickBot="1">
      <c r="A23" s="67"/>
      <c r="B23" s="68"/>
      <c r="C23" s="38"/>
      <c r="D23" s="38"/>
      <c r="E23" s="69"/>
      <c r="F23" s="39"/>
      <c r="G23" s="39"/>
      <c r="H23" s="39"/>
      <c r="I23" s="70"/>
      <c r="J23" s="66"/>
      <c r="K23" s="71"/>
      <c r="L23" s="71"/>
      <c r="M23" s="71"/>
      <c r="N23" s="72"/>
    </row>
    <row r="24" spans="1:14" hidden="1">
      <c r="A24" s="73"/>
      <c r="B24" s="74"/>
      <c r="C24" s="74"/>
      <c r="D24" s="74"/>
      <c r="E24" s="74"/>
      <c r="F24" s="74"/>
      <c r="G24" s="74"/>
      <c r="H24" s="74"/>
      <c r="I24" s="74"/>
      <c r="J24" s="75"/>
      <c r="K24" s="74"/>
      <c r="L24" s="74"/>
      <c r="M24" s="74"/>
      <c r="N24" s="76"/>
    </row>
    <row r="25" spans="1:14" hidden="1">
      <c r="A25" s="8"/>
      <c r="B25" s="9"/>
      <c r="C25" s="10"/>
      <c r="D25" s="10"/>
      <c r="E25" s="12"/>
      <c r="F25" s="13"/>
      <c r="G25" s="13"/>
      <c r="H25" s="13"/>
      <c r="I25" s="13"/>
      <c r="J25" s="12"/>
      <c r="K25" s="13"/>
      <c r="L25" s="13"/>
      <c r="M25" s="13"/>
      <c r="N25" s="15"/>
    </row>
    <row r="26" spans="1:14" hidden="1">
      <c r="A26" s="17"/>
      <c r="B26" s="18"/>
      <c r="C26" s="61"/>
      <c r="D26" s="61"/>
      <c r="E26" s="21"/>
      <c r="F26" s="22"/>
      <c r="G26" s="22"/>
      <c r="H26" s="22"/>
      <c r="I26" s="23"/>
      <c r="J26" s="24"/>
      <c r="K26" s="25"/>
      <c r="L26" s="25"/>
      <c r="M26" s="25"/>
      <c r="N26" s="26"/>
    </row>
    <row r="27" spans="1:14" ht="26.25" hidden="1" customHeight="1">
      <c r="A27" s="17"/>
      <c r="B27" s="27"/>
      <c r="C27" s="61"/>
      <c r="D27" s="61"/>
      <c r="E27" s="21"/>
      <c r="F27" s="22"/>
      <c r="G27" s="22"/>
      <c r="H27" s="22"/>
      <c r="I27" s="23"/>
      <c r="J27" s="24"/>
      <c r="K27" s="22"/>
      <c r="L27" s="22"/>
      <c r="M27" s="22"/>
      <c r="N27" s="23"/>
    </row>
    <row r="28" spans="1:14" ht="13.5" hidden="1" thickBot="1">
      <c r="A28" s="28"/>
      <c r="B28" s="29"/>
      <c r="C28" s="62"/>
      <c r="D28" s="62"/>
      <c r="E28" s="63"/>
      <c r="F28" s="64"/>
      <c r="G28" s="64"/>
      <c r="H28" s="64"/>
      <c r="I28" s="65"/>
      <c r="J28" s="66"/>
      <c r="K28" s="64"/>
      <c r="L28" s="64"/>
      <c r="M28" s="64"/>
      <c r="N28" s="65"/>
    </row>
    <row r="29" spans="1:14" ht="13.5" hidden="1" thickBot="1">
      <c r="A29" s="67"/>
      <c r="B29" s="68"/>
      <c r="C29" s="38"/>
      <c r="D29" s="38"/>
      <c r="E29" s="69"/>
      <c r="F29" s="39"/>
      <c r="G29" s="39"/>
      <c r="H29" s="39"/>
      <c r="I29" s="70"/>
      <c r="J29" s="63"/>
      <c r="K29" s="71"/>
      <c r="L29" s="71"/>
      <c r="M29" s="71"/>
      <c r="N29" s="72"/>
    </row>
    <row r="30" spans="1:14" ht="13.5" thickBot="1">
      <c r="A30" s="73"/>
      <c r="B30" s="74"/>
      <c r="C30" s="74"/>
      <c r="D30" s="74"/>
      <c r="E30" s="74"/>
      <c r="F30" s="74"/>
      <c r="G30" s="74"/>
      <c r="H30" s="74"/>
      <c r="I30" s="74"/>
      <c r="J30" s="75"/>
      <c r="K30" s="74"/>
      <c r="L30" s="74"/>
      <c r="M30" s="74"/>
      <c r="N30" s="76"/>
    </row>
    <row r="31" spans="1:14" s="111" customFormat="1" ht="18" customHeight="1" thickBot="1">
      <c r="A31" s="105" t="s">
        <v>13</v>
      </c>
      <c r="B31" s="106"/>
      <c r="C31" s="107">
        <f>D31</f>
        <v>12.4</v>
      </c>
      <c r="D31" s="107">
        <f>E31+J31</f>
        <v>12.4</v>
      </c>
      <c r="E31" s="107">
        <f>F31+G31+H31+I31</f>
        <v>6.45</v>
      </c>
      <c r="F31" s="108">
        <v>4.1100000000000003</v>
      </c>
      <c r="G31" s="109">
        <v>1.0900000000000001</v>
      </c>
      <c r="H31" s="109">
        <v>0.45</v>
      </c>
      <c r="I31" s="109">
        <v>0.8</v>
      </c>
      <c r="J31" s="107">
        <f>K31+L31+M31+N31</f>
        <v>5.95</v>
      </c>
      <c r="K31" s="108">
        <v>0.45</v>
      </c>
      <c r="L31" s="109">
        <v>2.56</v>
      </c>
      <c r="M31" s="109">
        <v>0.28000000000000003</v>
      </c>
      <c r="N31" s="110">
        <v>2.66</v>
      </c>
    </row>
    <row r="32" spans="1:14" ht="24.75" customHeight="1" thickBot="1">
      <c r="A32" s="17" t="s">
        <v>23</v>
      </c>
      <c r="B32" s="18">
        <v>1</v>
      </c>
      <c r="C32" s="77">
        <f>C31*D9*12</f>
        <v>133027.20000000001</v>
      </c>
      <c r="D32" s="61">
        <f>E32+J32</f>
        <v>133028</v>
      </c>
      <c r="E32" s="61">
        <f>F32+G32+H32+I32</f>
        <v>69196</v>
      </c>
      <c r="F32" s="78">
        <f>F31/C31*C32</f>
        <v>44092</v>
      </c>
      <c r="G32" s="22">
        <f>G31/C31*C32</f>
        <v>11694</v>
      </c>
      <c r="H32" s="22">
        <f>H31/C31*C32</f>
        <v>4828</v>
      </c>
      <c r="I32" s="23">
        <f>I31/C31*C32</f>
        <v>8582</v>
      </c>
      <c r="J32" s="125">
        <f>K32+L32+M32+N32</f>
        <v>63832</v>
      </c>
      <c r="K32" s="79">
        <f>K31/C31*C32</f>
        <v>4828</v>
      </c>
      <c r="L32" s="25">
        <f>L31/C31*C32</f>
        <v>27464</v>
      </c>
      <c r="M32" s="25">
        <f>M31/C31*C32</f>
        <v>3004</v>
      </c>
      <c r="N32" s="26">
        <f>N31/C31*C32</f>
        <v>28536</v>
      </c>
    </row>
    <row r="33" spans="1:14" ht="26.25" customHeight="1" thickBot="1">
      <c r="A33" s="118" t="s">
        <v>24</v>
      </c>
      <c r="B33" s="119">
        <f>(C33/C32)%*100</f>
        <v>0.4889</v>
      </c>
      <c r="C33" s="120">
        <v>65035.3</v>
      </c>
      <c r="D33" s="121">
        <f>E33+J33</f>
        <v>65036</v>
      </c>
      <c r="E33" s="121">
        <f>F33+G33+H33+I33</f>
        <v>33829</v>
      </c>
      <c r="F33" s="122">
        <f>F31/C31*C33</f>
        <v>21556</v>
      </c>
      <c r="G33" s="123">
        <f>G31/C31*C33</f>
        <v>5717</v>
      </c>
      <c r="H33" s="123">
        <f>H31/C31*C33</f>
        <v>2360</v>
      </c>
      <c r="I33" s="124">
        <f>I31/C31*C33</f>
        <v>4196</v>
      </c>
      <c r="J33" s="126">
        <f t="shared" ref="J33:J35" si="0">K33+L33+M33+N33</f>
        <v>31207</v>
      </c>
      <c r="K33" s="122">
        <f>K31/C31*C33</f>
        <v>2360</v>
      </c>
      <c r="L33" s="123">
        <f>L31/C31*C33</f>
        <v>13427</v>
      </c>
      <c r="M33" s="123">
        <f>M31/C31*C33</f>
        <v>1469</v>
      </c>
      <c r="N33" s="124">
        <f>N31/C31*C33</f>
        <v>13951</v>
      </c>
    </row>
    <row r="34" spans="1:14" ht="34.5" customHeight="1" thickBot="1">
      <c r="A34" s="112" t="s">
        <v>25</v>
      </c>
      <c r="B34" s="113"/>
      <c r="C34" s="114">
        <f>D34</f>
        <v>147932</v>
      </c>
      <c r="D34" s="114">
        <f>E34+J34</f>
        <v>147932</v>
      </c>
      <c r="E34" s="114">
        <f>F34+G34+H34+I34</f>
        <v>84100</v>
      </c>
      <c r="F34" s="115">
        <f>5139.98+8782.81</f>
        <v>13923</v>
      </c>
      <c r="G34" s="116">
        <f>62028.25+6193.59</f>
        <v>68222</v>
      </c>
      <c r="H34" s="116">
        <f>789+1166.13</f>
        <v>1955</v>
      </c>
      <c r="I34" s="117"/>
      <c r="J34" s="127">
        <f t="shared" si="0"/>
        <v>63832</v>
      </c>
      <c r="K34" s="115">
        <f t="shared" ref="K34:N34" si="1">K32</f>
        <v>4828</v>
      </c>
      <c r="L34" s="116">
        <f t="shared" si="1"/>
        <v>27464</v>
      </c>
      <c r="M34" s="116">
        <f t="shared" si="1"/>
        <v>3004</v>
      </c>
      <c r="N34" s="117">
        <f t="shared" si="1"/>
        <v>28536</v>
      </c>
    </row>
    <row r="35" spans="1:14" ht="24.75" customHeight="1" thickBot="1">
      <c r="A35" s="67" t="s">
        <v>14</v>
      </c>
      <c r="B35" s="68"/>
      <c r="C35" s="80">
        <f>C34-C33</f>
        <v>82897</v>
      </c>
      <c r="D35" s="80">
        <f>E35+J35</f>
        <v>82896</v>
      </c>
      <c r="E35" s="80">
        <f>F35+G35+H35+I35</f>
        <v>50271</v>
      </c>
      <c r="F35" s="81">
        <f>F34-F33</f>
        <v>-7633</v>
      </c>
      <c r="G35" s="39">
        <f>G34-G33</f>
        <v>62505</v>
      </c>
      <c r="H35" s="39">
        <f>H34-H33</f>
        <v>-405</v>
      </c>
      <c r="I35" s="70">
        <f>I34-I33</f>
        <v>-4196</v>
      </c>
      <c r="J35" s="342">
        <f t="shared" si="0"/>
        <v>32625</v>
      </c>
      <c r="K35" s="82">
        <f>K34-K33</f>
        <v>2468</v>
      </c>
      <c r="L35" s="83">
        <f t="shared" ref="L35:N35" si="2">L34-L33</f>
        <v>14037</v>
      </c>
      <c r="M35" s="83">
        <f t="shared" si="2"/>
        <v>1535</v>
      </c>
      <c r="N35" s="104">
        <f t="shared" si="2"/>
        <v>14585</v>
      </c>
    </row>
    <row r="36" spans="1:14" s="2" customFormat="1" ht="24" customHeight="1" thickBot="1">
      <c r="A36" s="402" t="s">
        <v>142</v>
      </c>
      <c r="B36" s="403"/>
      <c r="C36" s="403"/>
      <c r="D36" s="403"/>
      <c r="E36" s="404">
        <v>6669.48</v>
      </c>
      <c r="F36" s="405"/>
      <c r="G36" s="74"/>
      <c r="H36" s="74"/>
      <c r="I36" s="74"/>
      <c r="J36" s="84"/>
      <c r="K36" s="74"/>
      <c r="L36" s="74"/>
      <c r="M36" s="74"/>
      <c r="N36" s="74"/>
    </row>
    <row r="38" spans="1:14" s="2" customFormat="1" ht="12.75" hidden="1" customHeight="1">
      <c r="A38" s="362" t="s">
        <v>15</v>
      </c>
      <c r="B38" s="365" t="s">
        <v>16</v>
      </c>
      <c r="C38" s="368"/>
      <c r="D38" s="368"/>
      <c r="E38" s="368"/>
      <c r="F38" s="370"/>
      <c r="G38" s="370"/>
      <c r="H38" s="370"/>
      <c r="I38" s="370"/>
      <c r="J38" s="368"/>
      <c r="K38" s="370"/>
      <c r="L38" s="370"/>
      <c r="M38" s="370"/>
      <c r="N38" s="370"/>
    </row>
    <row r="39" spans="1:14" s="2" customFormat="1" ht="12.75" hidden="1" customHeight="1">
      <c r="A39" s="363"/>
      <c r="B39" s="366"/>
      <c r="C39" s="368"/>
      <c r="D39" s="368"/>
      <c r="E39" s="368"/>
      <c r="F39" s="369"/>
      <c r="G39" s="369"/>
      <c r="H39" s="369"/>
      <c r="I39" s="369"/>
      <c r="J39" s="368"/>
      <c r="K39" s="369"/>
      <c r="L39" s="369"/>
      <c r="M39" s="369"/>
      <c r="N39" s="369"/>
    </row>
    <row r="40" spans="1:14" s="85" customFormat="1" ht="60" hidden="1" customHeight="1">
      <c r="A40" s="364"/>
      <c r="B40" s="367"/>
      <c r="C40" s="368"/>
      <c r="D40" s="368"/>
      <c r="E40" s="368"/>
      <c r="F40" s="369"/>
      <c r="G40" s="369"/>
      <c r="H40" s="369"/>
      <c r="I40" s="369"/>
      <c r="J40" s="368"/>
      <c r="K40" s="369"/>
      <c r="L40" s="369"/>
      <c r="M40" s="369"/>
      <c r="N40" s="369"/>
    </row>
    <row r="41" spans="1:14" hidden="1">
      <c r="A41" s="86" t="s">
        <v>13</v>
      </c>
      <c r="B41" s="87">
        <f>2.2</f>
        <v>2.2000000000000002</v>
      </c>
      <c r="C41" s="88"/>
      <c r="D41" s="89"/>
      <c r="E41" s="90"/>
      <c r="F41" s="90"/>
      <c r="G41" s="90"/>
      <c r="H41" s="90"/>
      <c r="I41" s="90"/>
      <c r="J41" s="89"/>
      <c r="K41" s="90"/>
      <c r="L41" s="90"/>
      <c r="M41" s="90"/>
      <c r="N41" s="90"/>
    </row>
    <row r="42" spans="1:14" s="85" customFormat="1" ht="31.5" hidden="1">
      <c r="A42" s="91" t="s">
        <v>17</v>
      </c>
      <c r="B42" s="92">
        <f>'[1]8 марта,8,10,12'!$G$272</f>
        <v>47995</v>
      </c>
      <c r="C42" s="93"/>
      <c r="D42" s="50"/>
      <c r="E42" s="50"/>
      <c r="F42" s="94"/>
      <c r="G42" s="94"/>
      <c r="H42" s="94"/>
      <c r="I42" s="94"/>
      <c r="J42" s="95"/>
      <c r="K42" s="94"/>
      <c r="L42" s="94"/>
      <c r="M42" s="94"/>
      <c r="N42" s="94"/>
    </row>
    <row r="43" spans="1:14" s="2" customFormat="1" ht="31.5" hidden="1">
      <c r="A43" s="96" t="s">
        <v>18</v>
      </c>
      <c r="B43" s="97">
        <f>'[1]8 марта,8,10,12'!$K$272</f>
        <v>33417</v>
      </c>
      <c r="C43" s="93"/>
      <c r="D43" s="50"/>
      <c r="E43" s="50"/>
      <c r="F43" s="94"/>
      <c r="G43" s="94"/>
      <c r="H43" s="94"/>
      <c r="I43" s="94"/>
      <c r="J43" s="95"/>
      <c r="K43" s="94"/>
      <c r="L43" s="94"/>
      <c r="M43" s="94"/>
      <c r="N43" s="94"/>
    </row>
    <row r="44" spans="1:14" s="2" customFormat="1" ht="31.5" hidden="1">
      <c r="A44" s="98" t="s">
        <v>19</v>
      </c>
      <c r="B44" s="99">
        <f>B42</f>
        <v>47995</v>
      </c>
      <c r="C44" s="93"/>
      <c r="D44" s="50"/>
      <c r="E44" s="50"/>
      <c r="F44" s="94"/>
      <c r="G44" s="94"/>
      <c r="H44" s="94"/>
      <c r="I44" s="94"/>
      <c r="J44" s="95"/>
      <c r="K44" s="94"/>
      <c r="L44" s="94"/>
      <c r="M44" s="94"/>
      <c r="N44" s="94"/>
    </row>
    <row r="45" spans="1:14" s="2" customFormat="1" ht="21.75" hidden="1" thickBot="1">
      <c r="A45" s="100" t="s">
        <v>14</v>
      </c>
      <c r="B45" s="101">
        <f>B44-B43</f>
        <v>14578</v>
      </c>
      <c r="C45" s="102"/>
      <c r="D45" s="50"/>
      <c r="E45" s="50"/>
      <c r="F45" s="51"/>
      <c r="G45" s="51"/>
      <c r="H45" s="51"/>
      <c r="I45" s="51"/>
      <c r="J45" s="95"/>
      <c r="K45" s="53"/>
      <c r="L45" s="53"/>
      <c r="M45" s="53"/>
      <c r="N45" s="53"/>
    </row>
    <row r="46" spans="1:14" s="2" customFormat="1" ht="18.75" hidden="1" customHeight="1">
      <c r="A46" s="103"/>
      <c r="B46" s="51"/>
      <c r="C46" s="102"/>
      <c r="D46" s="50"/>
      <c r="E46" s="50"/>
      <c r="F46" s="51"/>
      <c r="G46" s="51"/>
      <c r="H46" s="51"/>
      <c r="I46" s="51"/>
      <c r="J46" s="95"/>
      <c r="K46" s="53"/>
      <c r="L46" s="53"/>
      <c r="M46" s="53"/>
      <c r="N46" s="53"/>
    </row>
    <row r="47" spans="1:14">
      <c r="B47" s="1" t="s">
        <v>20</v>
      </c>
      <c r="C47" s="47"/>
      <c r="H47" s="1" t="s">
        <v>22</v>
      </c>
    </row>
    <row r="49" spans="2:9">
      <c r="B49" s="1" t="s">
        <v>140</v>
      </c>
      <c r="H49" s="343" t="s">
        <v>141</v>
      </c>
      <c r="I49" s="343"/>
    </row>
    <row r="51" spans="2:9">
      <c r="B51" s="1" t="s">
        <v>143</v>
      </c>
      <c r="H51" s="1" t="s">
        <v>144</v>
      </c>
    </row>
  </sheetData>
  <mergeCells count="37">
    <mergeCell ref="A36:D36"/>
    <mergeCell ref="E36:F36"/>
    <mergeCell ref="A7:N7"/>
    <mergeCell ref="A8:N8"/>
    <mergeCell ref="A10:A12"/>
    <mergeCell ref="B10:B12"/>
    <mergeCell ref="C10:C12"/>
    <mergeCell ref="D10:D12"/>
    <mergeCell ref="E10:E12"/>
    <mergeCell ref="F10:I10"/>
    <mergeCell ref="J10:J12"/>
    <mergeCell ref="K10:N10"/>
    <mergeCell ref="M11:M12"/>
    <mergeCell ref="N11:N12"/>
    <mergeCell ref="A38:A40"/>
    <mergeCell ref="B38:B40"/>
    <mergeCell ref="C38:C40"/>
    <mergeCell ref="D38:D40"/>
    <mergeCell ref="E38:E40"/>
    <mergeCell ref="L11:L12"/>
    <mergeCell ref="M39:M40"/>
    <mergeCell ref="N39:N40"/>
    <mergeCell ref="F39:F40"/>
    <mergeCell ref="G39:G40"/>
    <mergeCell ref="H39:H40"/>
    <mergeCell ref="I39:I40"/>
    <mergeCell ref="K39:K40"/>
    <mergeCell ref="F11:F12"/>
    <mergeCell ref="G11:G12"/>
    <mergeCell ref="H11:H12"/>
    <mergeCell ref="I11:I12"/>
    <mergeCell ref="K11:K12"/>
    <mergeCell ref="H49:I49"/>
    <mergeCell ref="L39:L40"/>
    <mergeCell ref="F38:I38"/>
    <mergeCell ref="J38:J40"/>
    <mergeCell ref="K38:N38"/>
  </mergeCells>
  <pageMargins left="0.51181102362204722" right="0" top="0.74803149606299213" bottom="0.74803149606299213" header="0.31496062992125984" footer="0.31496062992125984"/>
  <pageSetup paperSize="9" scale="9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51"/>
  <sheetViews>
    <sheetView tabSelected="1" workbookViewId="0">
      <selection activeCell="A36" sqref="A36:F36"/>
    </sheetView>
  </sheetViews>
  <sheetFormatPr defaultRowHeight="12.75"/>
  <cols>
    <col min="1" max="1" width="22.140625" style="1" customWidth="1"/>
    <col min="2" max="2" width="8.42578125" style="1" customWidth="1"/>
    <col min="3" max="3" width="9.85546875" style="1" customWidth="1"/>
    <col min="4" max="4" width="9.42578125" style="1" customWidth="1"/>
    <col min="5" max="5" width="7.85546875" style="1" customWidth="1"/>
    <col min="6" max="6" width="9.140625" style="1"/>
    <col min="7" max="7" width="12.42578125" style="1" customWidth="1"/>
    <col min="8" max="8" width="10" style="1" customWidth="1"/>
    <col min="9" max="9" width="9.140625" style="1"/>
    <col min="10" max="10" width="10.42578125" style="2" customWidth="1"/>
    <col min="11" max="11" width="11.28515625" style="1" customWidth="1"/>
    <col min="12" max="12" width="11.140625" style="1" customWidth="1"/>
    <col min="13" max="13" width="12.42578125" style="1" customWidth="1"/>
    <col min="14" max="14" width="10.42578125" style="1" customWidth="1"/>
    <col min="15" max="16384" width="9.140625" style="1"/>
  </cols>
  <sheetData>
    <row r="2" spans="1:14" ht="15.75">
      <c r="J2" s="341" t="s">
        <v>137</v>
      </c>
      <c r="K2" s="341"/>
      <c r="L2" s="341"/>
      <c r="M2" s="341"/>
    </row>
    <row r="3" spans="1:14" ht="15.75">
      <c r="J3" s="341" t="s">
        <v>138</v>
      </c>
      <c r="K3" s="341"/>
      <c r="L3" s="341"/>
      <c r="M3" s="341"/>
    </row>
    <row r="4" spans="1:14" ht="15.75">
      <c r="J4" s="341" t="s">
        <v>139</v>
      </c>
      <c r="K4" s="341"/>
      <c r="L4" s="341"/>
      <c r="M4" s="341"/>
    </row>
    <row r="7" spans="1:14" s="3" customFormat="1" ht="15.75">
      <c r="A7" s="344" t="s">
        <v>21</v>
      </c>
      <c r="B7" s="344"/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</row>
    <row r="8" spans="1:14" ht="18.75">
      <c r="A8" s="345" t="s">
        <v>32</v>
      </c>
      <c r="B8" s="345"/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</row>
    <row r="9" spans="1:14" ht="19.5" thickBot="1">
      <c r="A9" s="5" t="s">
        <v>0</v>
      </c>
      <c r="B9" s="128"/>
      <c r="C9" s="128"/>
      <c r="D9" s="6">
        <v>920.7</v>
      </c>
      <c r="E9" s="128"/>
      <c r="F9" s="128"/>
      <c r="G9" s="128"/>
      <c r="H9" s="128"/>
      <c r="I9" s="128"/>
      <c r="J9" s="128"/>
      <c r="K9" s="128"/>
      <c r="L9" s="128"/>
      <c r="M9" s="128"/>
      <c r="N9" s="128"/>
    </row>
    <row r="10" spans="1:14" s="7" customFormat="1" ht="14.25" customHeight="1">
      <c r="A10" s="346" t="s">
        <v>1</v>
      </c>
      <c r="B10" s="348" t="s">
        <v>2</v>
      </c>
      <c r="C10" s="351" t="s">
        <v>29</v>
      </c>
      <c r="D10" s="351" t="s">
        <v>3</v>
      </c>
      <c r="E10" s="353" t="s">
        <v>4</v>
      </c>
      <c r="F10" s="355" t="s">
        <v>5</v>
      </c>
      <c r="G10" s="355"/>
      <c r="H10" s="355"/>
      <c r="I10" s="356"/>
      <c r="J10" s="353" t="s">
        <v>6</v>
      </c>
      <c r="K10" s="357" t="s">
        <v>5</v>
      </c>
      <c r="L10" s="357"/>
      <c r="M10" s="357"/>
      <c r="N10" s="358"/>
    </row>
    <row r="11" spans="1:14" s="7" customFormat="1" ht="37.5" customHeight="1">
      <c r="A11" s="347"/>
      <c r="B11" s="349"/>
      <c r="C11" s="352"/>
      <c r="D11" s="352"/>
      <c r="E11" s="354"/>
      <c r="F11" s="359" t="s">
        <v>7</v>
      </c>
      <c r="G11" s="359" t="s">
        <v>8</v>
      </c>
      <c r="H11" s="359" t="s">
        <v>9</v>
      </c>
      <c r="I11" s="360" t="s">
        <v>10</v>
      </c>
      <c r="J11" s="354"/>
      <c r="K11" s="361" t="s">
        <v>26</v>
      </c>
      <c r="L11" s="359" t="s">
        <v>11</v>
      </c>
      <c r="M11" s="361" t="s">
        <v>27</v>
      </c>
      <c r="N11" s="360" t="s">
        <v>12</v>
      </c>
    </row>
    <row r="12" spans="1:14" s="7" customFormat="1" ht="44.25" customHeight="1">
      <c r="A12" s="347"/>
      <c r="B12" s="350"/>
      <c r="C12" s="352"/>
      <c r="D12" s="352"/>
      <c r="E12" s="354"/>
      <c r="F12" s="359"/>
      <c r="G12" s="359"/>
      <c r="H12" s="359"/>
      <c r="I12" s="360"/>
      <c r="J12" s="354"/>
      <c r="K12" s="361"/>
      <c r="L12" s="359"/>
      <c r="M12" s="361"/>
      <c r="N12" s="360"/>
    </row>
    <row r="13" spans="1:14" s="16" customFormat="1" ht="14.25" hidden="1" customHeight="1">
      <c r="A13" s="8"/>
      <c r="B13" s="9"/>
      <c r="C13" s="10"/>
      <c r="D13" s="11"/>
      <c r="E13" s="12"/>
      <c r="F13" s="13"/>
      <c r="G13" s="13"/>
      <c r="H13" s="13"/>
      <c r="I13" s="13"/>
      <c r="J13" s="14"/>
      <c r="K13" s="13"/>
      <c r="L13" s="13"/>
      <c r="M13" s="13"/>
      <c r="N13" s="15"/>
    </row>
    <row r="14" spans="1:14" hidden="1">
      <c r="A14" s="17"/>
      <c r="B14" s="18"/>
      <c r="C14" s="19"/>
      <c r="D14" s="20"/>
      <c r="E14" s="21"/>
      <c r="F14" s="22"/>
      <c r="G14" s="22"/>
      <c r="H14" s="22"/>
      <c r="I14" s="23"/>
      <c r="J14" s="24"/>
      <c r="K14" s="25"/>
      <c r="L14" s="25"/>
      <c r="M14" s="25"/>
      <c r="N14" s="26"/>
    </row>
    <row r="15" spans="1:14" hidden="1">
      <c r="A15" s="17"/>
      <c r="B15" s="27"/>
      <c r="C15" s="19"/>
      <c r="D15" s="20"/>
      <c r="E15" s="21"/>
      <c r="F15" s="22"/>
      <c r="G15" s="22"/>
      <c r="H15" s="22"/>
      <c r="I15" s="23"/>
      <c r="J15" s="24"/>
      <c r="K15" s="22"/>
      <c r="L15" s="22"/>
      <c r="M15" s="22"/>
      <c r="N15" s="23"/>
    </row>
    <row r="16" spans="1:14" ht="13.5" hidden="1" thickBot="1">
      <c r="A16" s="28"/>
      <c r="B16" s="29"/>
      <c r="C16" s="30"/>
      <c r="D16" s="31"/>
      <c r="E16" s="32"/>
      <c r="F16" s="33"/>
      <c r="G16" s="33"/>
      <c r="H16" s="33"/>
      <c r="I16" s="34"/>
      <c r="J16" s="35"/>
      <c r="K16" s="33"/>
      <c r="L16" s="33"/>
      <c r="M16" s="33"/>
      <c r="N16" s="34"/>
    </row>
    <row r="17" spans="1:14" s="47" customFormat="1" ht="13.5" hidden="1" thickBot="1">
      <c r="A17" s="36"/>
      <c r="B17" s="37"/>
      <c r="C17" s="38"/>
      <c r="D17" s="40"/>
      <c r="E17" s="41"/>
      <c r="F17" s="42"/>
      <c r="G17" s="42"/>
      <c r="H17" s="42"/>
      <c r="I17" s="43"/>
      <c r="J17" s="44"/>
      <c r="K17" s="45"/>
      <c r="L17" s="45"/>
      <c r="M17" s="45"/>
      <c r="N17" s="46"/>
    </row>
    <row r="18" spans="1:14" hidden="1">
      <c r="A18" s="48"/>
      <c r="B18" s="49"/>
      <c r="C18" s="50"/>
      <c r="D18" s="50"/>
      <c r="E18" s="50"/>
      <c r="F18" s="51"/>
      <c r="G18" s="51"/>
      <c r="H18" s="51"/>
      <c r="I18" s="51"/>
      <c r="J18" s="52"/>
      <c r="K18" s="53"/>
      <c r="L18" s="53"/>
      <c r="M18" s="53"/>
      <c r="N18" s="54"/>
    </row>
    <row r="19" spans="1:14" s="16" customFormat="1" ht="12.75" hidden="1" customHeight="1">
      <c r="A19" s="55"/>
      <c r="B19" s="56"/>
      <c r="C19" s="57"/>
      <c r="D19" s="57"/>
      <c r="E19" s="58"/>
      <c r="F19" s="59"/>
      <c r="G19" s="59"/>
      <c r="H19" s="59"/>
      <c r="I19" s="60"/>
      <c r="J19" s="58"/>
      <c r="K19" s="59"/>
      <c r="L19" s="59"/>
      <c r="M19" s="59"/>
      <c r="N19" s="60"/>
    </row>
    <row r="20" spans="1:14" hidden="1">
      <c r="A20" s="17"/>
      <c r="B20" s="18"/>
      <c r="C20" s="61"/>
      <c r="D20" s="61"/>
      <c r="E20" s="21"/>
      <c r="F20" s="22"/>
      <c r="G20" s="22"/>
      <c r="H20" s="22"/>
      <c r="I20" s="23"/>
      <c r="J20" s="24"/>
      <c r="K20" s="25"/>
      <c r="L20" s="25"/>
      <c r="M20" s="25"/>
      <c r="N20" s="26"/>
    </row>
    <row r="21" spans="1:14" hidden="1">
      <c r="A21" s="17"/>
      <c r="B21" s="27"/>
      <c r="C21" s="61"/>
      <c r="D21" s="61"/>
      <c r="E21" s="21"/>
      <c r="F21" s="22"/>
      <c r="G21" s="22"/>
      <c r="H21" s="22"/>
      <c r="I21" s="23"/>
      <c r="J21" s="24"/>
      <c r="K21" s="22"/>
      <c r="L21" s="22"/>
      <c r="M21" s="22"/>
      <c r="N21" s="23"/>
    </row>
    <row r="22" spans="1:14" ht="13.5" hidden="1" thickBot="1">
      <c r="A22" s="28"/>
      <c r="B22" s="29"/>
      <c r="C22" s="62"/>
      <c r="D22" s="62"/>
      <c r="E22" s="63"/>
      <c r="F22" s="64"/>
      <c r="G22" s="64"/>
      <c r="H22" s="64"/>
      <c r="I22" s="65"/>
      <c r="J22" s="66"/>
      <c r="K22" s="64"/>
      <c r="L22" s="64"/>
      <c r="M22" s="64"/>
      <c r="N22" s="65"/>
    </row>
    <row r="23" spans="1:14" ht="13.5" hidden="1" thickBot="1">
      <c r="A23" s="67"/>
      <c r="B23" s="68"/>
      <c r="C23" s="38"/>
      <c r="D23" s="38"/>
      <c r="E23" s="69"/>
      <c r="F23" s="39"/>
      <c r="G23" s="39"/>
      <c r="H23" s="39"/>
      <c r="I23" s="70"/>
      <c r="J23" s="66"/>
      <c r="K23" s="71"/>
      <c r="L23" s="71"/>
      <c r="M23" s="71"/>
      <c r="N23" s="72"/>
    </row>
    <row r="24" spans="1:14" hidden="1">
      <c r="A24" s="73"/>
      <c r="B24" s="74"/>
      <c r="C24" s="74"/>
      <c r="D24" s="74"/>
      <c r="E24" s="74"/>
      <c r="F24" s="74"/>
      <c r="G24" s="74"/>
      <c r="H24" s="74"/>
      <c r="I24" s="74"/>
      <c r="J24" s="75"/>
      <c r="K24" s="74"/>
      <c r="L24" s="74"/>
      <c r="M24" s="74"/>
      <c r="N24" s="76"/>
    </row>
    <row r="25" spans="1:14" hidden="1">
      <c r="A25" s="8"/>
      <c r="B25" s="9"/>
      <c r="C25" s="10"/>
      <c r="D25" s="10"/>
      <c r="E25" s="12"/>
      <c r="F25" s="13"/>
      <c r="G25" s="13"/>
      <c r="H25" s="13"/>
      <c r="I25" s="13"/>
      <c r="J25" s="12"/>
      <c r="K25" s="13"/>
      <c r="L25" s="13"/>
      <c r="M25" s="13"/>
      <c r="N25" s="15"/>
    </row>
    <row r="26" spans="1:14" hidden="1">
      <c r="A26" s="17"/>
      <c r="B26" s="18"/>
      <c r="C26" s="61"/>
      <c r="D26" s="61"/>
      <c r="E26" s="21"/>
      <c r="F26" s="22"/>
      <c r="G26" s="22"/>
      <c r="H26" s="22"/>
      <c r="I26" s="23"/>
      <c r="J26" s="24"/>
      <c r="K26" s="25"/>
      <c r="L26" s="25"/>
      <c r="M26" s="25"/>
      <c r="N26" s="26"/>
    </row>
    <row r="27" spans="1:14" ht="26.25" hidden="1" customHeight="1">
      <c r="A27" s="17"/>
      <c r="B27" s="27"/>
      <c r="C27" s="61"/>
      <c r="D27" s="61"/>
      <c r="E27" s="21"/>
      <c r="F27" s="22"/>
      <c r="G27" s="22"/>
      <c r="H27" s="22"/>
      <c r="I27" s="23"/>
      <c r="J27" s="24"/>
      <c r="K27" s="22"/>
      <c r="L27" s="22"/>
      <c r="M27" s="22"/>
      <c r="N27" s="23"/>
    </row>
    <row r="28" spans="1:14" ht="13.5" hidden="1" thickBot="1">
      <c r="A28" s="28"/>
      <c r="B28" s="29"/>
      <c r="C28" s="62"/>
      <c r="D28" s="62"/>
      <c r="E28" s="63"/>
      <c r="F28" s="64"/>
      <c r="G28" s="64"/>
      <c r="H28" s="64"/>
      <c r="I28" s="65"/>
      <c r="J28" s="66"/>
      <c r="K28" s="64"/>
      <c r="L28" s="64"/>
      <c r="M28" s="64"/>
      <c r="N28" s="65"/>
    </row>
    <row r="29" spans="1:14" ht="13.5" hidden="1" thickBot="1">
      <c r="A29" s="67"/>
      <c r="B29" s="68"/>
      <c r="C29" s="38"/>
      <c r="D29" s="38"/>
      <c r="E29" s="69"/>
      <c r="F29" s="39"/>
      <c r="G29" s="39"/>
      <c r="H29" s="39"/>
      <c r="I29" s="70"/>
      <c r="J29" s="63"/>
      <c r="K29" s="71"/>
      <c r="L29" s="71"/>
      <c r="M29" s="71"/>
      <c r="N29" s="72"/>
    </row>
    <row r="30" spans="1:14" ht="13.5" thickBot="1">
      <c r="A30" s="73"/>
      <c r="B30" s="74"/>
      <c r="C30" s="74"/>
      <c r="D30" s="74"/>
      <c r="E30" s="74"/>
      <c r="F30" s="74"/>
      <c r="G30" s="74"/>
      <c r="H30" s="74"/>
      <c r="I30" s="74"/>
      <c r="J30" s="75"/>
      <c r="K30" s="74"/>
      <c r="L30" s="74"/>
      <c r="M30" s="74"/>
      <c r="N30" s="76"/>
    </row>
    <row r="31" spans="1:14" s="111" customFormat="1" ht="18" customHeight="1" thickBot="1">
      <c r="A31" s="105" t="s">
        <v>13</v>
      </c>
      <c r="B31" s="106"/>
      <c r="C31" s="107">
        <f>D31</f>
        <v>12.4</v>
      </c>
      <c r="D31" s="107">
        <f>E31+J31</f>
        <v>12.4</v>
      </c>
      <c r="E31" s="107">
        <f>F31+G31+H31+I31</f>
        <v>6.45</v>
      </c>
      <c r="F31" s="108">
        <v>4.1100000000000003</v>
      </c>
      <c r="G31" s="109">
        <v>1.0900000000000001</v>
      </c>
      <c r="H31" s="109">
        <v>0.45</v>
      </c>
      <c r="I31" s="109">
        <v>0.8</v>
      </c>
      <c r="J31" s="107">
        <f>K31+L31+M31+N31</f>
        <v>5.95</v>
      </c>
      <c r="K31" s="108">
        <v>0.45</v>
      </c>
      <c r="L31" s="109">
        <v>2.56</v>
      </c>
      <c r="M31" s="109">
        <v>0.28000000000000003</v>
      </c>
      <c r="N31" s="110">
        <v>2.66</v>
      </c>
    </row>
    <row r="32" spans="1:14" ht="24.75" customHeight="1" thickBot="1">
      <c r="A32" s="17" t="s">
        <v>23</v>
      </c>
      <c r="B32" s="18">
        <v>1</v>
      </c>
      <c r="C32" s="77">
        <f>C31*D9*12</f>
        <v>137000.20000000001</v>
      </c>
      <c r="D32" s="61">
        <f>E32+J32</f>
        <v>137002</v>
      </c>
      <c r="E32" s="61">
        <f>F32+G32+H32+I32</f>
        <v>71263</v>
      </c>
      <c r="F32" s="78">
        <f>F31/C31*C32</f>
        <v>45409</v>
      </c>
      <c r="G32" s="22">
        <f>G31/C31*C32</f>
        <v>12043</v>
      </c>
      <c r="H32" s="22">
        <f>H31/C31*C32</f>
        <v>4972</v>
      </c>
      <c r="I32" s="23">
        <f>I31/C31*C32</f>
        <v>8839</v>
      </c>
      <c r="J32" s="125">
        <f>K32+L32+M32+N32</f>
        <v>65739</v>
      </c>
      <c r="K32" s="79">
        <f>K31/C31*C32</f>
        <v>4972</v>
      </c>
      <c r="L32" s="25">
        <f>L31/C31*C32</f>
        <v>28284</v>
      </c>
      <c r="M32" s="25">
        <f>M31/C31*C32</f>
        <v>3094</v>
      </c>
      <c r="N32" s="26">
        <f>N31/C31*C32</f>
        <v>29389</v>
      </c>
    </row>
    <row r="33" spans="1:14" ht="26.25" customHeight="1" thickBot="1">
      <c r="A33" s="118" t="s">
        <v>24</v>
      </c>
      <c r="B33" s="119">
        <f>(C33/C32)%*100</f>
        <v>0.48949999999999999</v>
      </c>
      <c r="C33" s="120">
        <v>67056.899999999994</v>
      </c>
      <c r="D33" s="121">
        <f>E33+J33</f>
        <v>67058</v>
      </c>
      <c r="E33" s="121">
        <f>F33+G33+H33+I33</f>
        <v>34881</v>
      </c>
      <c r="F33" s="122">
        <f>F31/C31*C33</f>
        <v>22226</v>
      </c>
      <c r="G33" s="123">
        <f>G31/C31*C33</f>
        <v>5895</v>
      </c>
      <c r="H33" s="123">
        <f>H31/C31*C33</f>
        <v>2434</v>
      </c>
      <c r="I33" s="124">
        <f>I31/C31*C33</f>
        <v>4326</v>
      </c>
      <c r="J33" s="126">
        <f t="shared" ref="J33:J35" si="0">K33+L33+M33+N33</f>
        <v>32177</v>
      </c>
      <c r="K33" s="122">
        <f>K31/C31*C33</f>
        <v>2434</v>
      </c>
      <c r="L33" s="123">
        <f>L31/C31*C33</f>
        <v>13844</v>
      </c>
      <c r="M33" s="123">
        <f>M31/C31*C33</f>
        <v>1514</v>
      </c>
      <c r="N33" s="124">
        <f>N31/C31*C33</f>
        <v>14385</v>
      </c>
    </row>
    <row r="34" spans="1:14" ht="34.5" customHeight="1" thickBot="1">
      <c r="A34" s="112" t="s">
        <v>25</v>
      </c>
      <c r="B34" s="113"/>
      <c r="C34" s="114">
        <f>D34</f>
        <v>104623</v>
      </c>
      <c r="D34" s="114">
        <f>E34+J34</f>
        <v>104623</v>
      </c>
      <c r="E34" s="114">
        <f>F34+G34+H34+I34</f>
        <v>38884</v>
      </c>
      <c r="F34" s="115">
        <f>11037.78+4489.19</f>
        <v>15527</v>
      </c>
      <c r="G34" s="116">
        <v>21516</v>
      </c>
      <c r="H34" s="116">
        <f>453.03+757.98</f>
        <v>1211</v>
      </c>
      <c r="I34" s="117">
        <v>630</v>
      </c>
      <c r="J34" s="127">
        <f t="shared" si="0"/>
        <v>65739</v>
      </c>
      <c r="K34" s="115">
        <f t="shared" ref="K34:N34" si="1">K32</f>
        <v>4972</v>
      </c>
      <c r="L34" s="116">
        <f t="shared" si="1"/>
        <v>28284</v>
      </c>
      <c r="M34" s="116">
        <f t="shared" si="1"/>
        <v>3094</v>
      </c>
      <c r="N34" s="117">
        <f t="shared" si="1"/>
        <v>29389</v>
      </c>
    </row>
    <row r="35" spans="1:14" ht="24.75" customHeight="1" thickBot="1">
      <c r="A35" s="67" t="s">
        <v>14</v>
      </c>
      <c r="B35" s="68"/>
      <c r="C35" s="80">
        <f>C34-C33</f>
        <v>37566</v>
      </c>
      <c r="D35" s="80">
        <f>E35+J35</f>
        <v>37565</v>
      </c>
      <c r="E35" s="80">
        <f>F35+G35+H35+I35</f>
        <v>4003</v>
      </c>
      <c r="F35" s="81">
        <f>F34-F33</f>
        <v>-6699</v>
      </c>
      <c r="G35" s="39">
        <f>G34-G33</f>
        <v>15621</v>
      </c>
      <c r="H35" s="39">
        <f>H34-H33</f>
        <v>-1223</v>
      </c>
      <c r="I35" s="70">
        <f>I34-I33</f>
        <v>-3696</v>
      </c>
      <c r="J35" s="342">
        <f t="shared" si="0"/>
        <v>33562</v>
      </c>
      <c r="K35" s="82">
        <f>K34-K33</f>
        <v>2538</v>
      </c>
      <c r="L35" s="83">
        <f t="shared" ref="L35:N35" si="2">L34-L33</f>
        <v>14440</v>
      </c>
      <c r="M35" s="83">
        <f t="shared" si="2"/>
        <v>1580</v>
      </c>
      <c r="N35" s="104">
        <f t="shared" si="2"/>
        <v>15004</v>
      </c>
    </row>
    <row r="36" spans="1:14" s="2" customFormat="1" ht="28.5" customHeight="1" thickBot="1">
      <c r="A36" s="402" t="s">
        <v>142</v>
      </c>
      <c r="B36" s="403"/>
      <c r="C36" s="403"/>
      <c r="D36" s="403"/>
      <c r="E36" s="404">
        <v>20203.580000000002</v>
      </c>
      <c r="F36" s="405"/>
      <c r="G36" s="74"/>
      <c r="H36" s="74"/>
      <c r="I36" s="74"/>
      <c r="J36" s="84"/>
      <c r="K36" s="74"/>
      <c r="L36" s="74"/>
      <c r="M36" s="74"/>
      <c r="N36" s="74"/>
    </row>
    <row r="38" spans="1:14" s="2" customFormat="1" ht="12.75" hidden="1" customHeight="1">
      <c r="A38" s="362" t="s">
        <v>15</v>
      </c>
      <c r="B38" s="365" t="s">
        <v>16</v>
      </c>
      <c r="C38" s="368"/>
      <c r="D38" s="368"/>
      <c r="E38" s="368"/>
      <c r="F38" s="370"/>
      <c r="G38" s="370"/>
      <c r="H38" s="370"/>
      <c r="I38" s="370"/>
      <c r="J38" s="368"/>
      <c r="K38" s="370"/>
      <c r="L38" s="370"/>
      <c r="M38" s="370"/>
      <c r="N38" s="370"/>
    </row>
    <row r="39" spans="1:14" s="2" customFormat="1" ht="12.75" hidden="1" customHeight="1">
      <c r="A39" s="363"/>
      <c r="B39" s="366"/>
      <c r="C39" s="368"/>
      <c r="D39" s="368"/>
      <c r="E39" s="368"/>
      <c r="F39" s="369"/>
      <c r="G39" s="369"/>
      <c r="H39" s="369"/>
      <c r="I39" s="369"/>
      <c r="J39" s="368"/>
      <c r="K39" s="369"/>
      <c r="L39" s="369"/>
      <c r="M39" s="369"/>
      <c r="N39" s="369"/>
    </row>
    <row r="40" spans="1:14" s="85" customFormat="1" ht="60" hidden="1" customHeight="1">
      <c r="A40" s="364"/>
      <c r="B40" s="367"/>
      <c r="C40" s="368"/>
      <c r="D40" s="368"/>
      <c r="E40" s="368"/>
      <c r="F40" s="369"/>
      <c r="G40" s="369"/>
      <c r="H40" s="369"/>
      <c r="I40" s="369"/>
      <c r="J40" s="368"/>
      <c r="K40" s="369"/>
      <c r="L40" s="369"/>
      <c r="M40" s="369"/>
      <c r="N40" s="369"/>
    </row>
    <row r="41" spans="1:14" hidden="1">
      <c r="A41" s="86" t="s">
        <v>13</v>
      </c>
      <c r="B41" s="87">
        <f>2.2</f>
        <v>2.2000000000000002</v>
      </c>
      <c r="C41" s="88"/>
      <c r="D41" s="89"/>
      <c r="E41" s="90"/>
      <c r="F41" s="90"/>
      <c r="G41" s="90"/>
      <c r="H41" s="90"/>
      <c r="I41" s="90"/>
      <c r="J41" s="89"/>
      <c r="K41" s="90"/>
      <c r="L41" s="90"/>
      <c r="M41" s="90"/>
      <c r="N41" s="90"/>
    </row>
    <row r="42" spans="1:14" s="85" customFormat="1" ht="31.5" hidden="1">
      <c r="A42" s="91" t="s">
        <v>17</v>
      </c>
      <c r="B42" s="92">
        <f>'[1]8 марта,8,10,12'!$G$272</f>
        <v>47995</v>
      </c>
      <c r="C42" s="93"/>
      <c r="D42" s="50"/>
      <c r="E42" s="50"/>
      <c r="F42" s="94"/>
      <c r="G42" s="94"/>
      <c r="H42" s="94"/>
      <c r="I42" s="94"/>
      <c r="J42" s="95"/>
      <c r="K42" s="94"/>
      <c r="L42" s="94"/>
      <c r="M42" s="94"/>
      <c r="N42" s="94"/>
    </row>
    <row r="43" spans="1:14" s="2" customFormat="1" ht="31.5" hidden="1">
      <c r="A43" s="96" t="s">
        <v>18</v>
      </c>
      <c r="B43" s="97">
        <f>'[1]8 марта,8,10,12'!$K$272</f>
        <v>33417</v>
      </c>
      <c r="C43" s="93"/>
      <c r="D43" s="50"/>
      <c r="E43" s="50"/>
      <c r="F43" s="94"/>
      <c r="G43" s="94"/>
      <c r="H43" s="94"/>
      <c r="I43" s="94"/>
      <c r="J43" s="95"/>
      <c r="K43" s="94"/>
      <c r="L43" s="94"/>
      <c r="M43" s="94"/>
      <c r="N43" s="94"/>
    </row>
    <row r="44" spans="1:14" s="2" customFormat="1" ht="31.5" hidden="1">
      <c r="A44" s="98" t="s">
        <v>19</v>
      </c>
      <c r="B44" s="99">
        <f>B42</f>
        <v>47995</v>
      </c>
      <c r="C44" s="93"/>
      <c r="D44" s="50"/>
      <c r="E44" s="50"/>
      <c r="F44" s="94"/>
      <c r="G44" s="94"/>
      <c r="H44" s="94"/>
      <c r="I44" s="94"/>
      <c r="J44" s="95"/>
      <c r="K44" s="94"/>
      <c r="L44" s="94"/>
      <c r="M44" s="94"/>
      <c r="N44" s="94"/>
    </row>
    <row r="45" spans="1:14" s="2" customFormat="1" ht="21.75" hidden="1" thickBot="1">
      <c r="A45" s="100" t="s">
        <v>14</v>
      </c>
      <c r="B45" s="101">
        <f>B44-B43</f>
        <v>14578</v>
      </c>
      <c r="C45" s="102"/>
      <c r="D45" s="50"/>
      <c r="E45" s="50"/>
      <c r="F45" s="51"/>
      <c r="G45" s="51"/>
      <c r="H45" s="51"/>
      <c r="I45" s="51"/>
      <c r="J45" s="95"/>
      <c r="K45" s="53"/>
      <c r="L45" s="53"/>
      <c r="M45" s="53"/>
      <c r="N45" s="53"/>
    </row>
    <row r="46" spans="1:14" s="2" customFormat="1" ht="18.75" hidden="1" customHeight="1">
      <c r="A46" s="103"/>
      <c r="B46" s="51"/>
      <c r="C46" s="102"/>
      <c r="D46" s="50"/>
      <c r="E46" s="50"/>
      <c r="F46" s="51"/>
      <c r="G46" s="51"/>
      <c r="H46" s="51"/>
      <c r="I46" s="51"/>
      <c r="J46" s="95"/>
      <c r="K46" s="53"/>
      <c r="L46" s="53"/>
      <c r="M46" s="53"/>
      <c r="N46" s="53"/>
    </row>
    <row r="47" spans="1:14">
      <c r="B47" s="1" t="s">
        <v>20</v>
      </c>
      <c r="C47" s="47"/>
      <c r="H47" s="1" t="s">
        <v>22</v>
      </c>
    </row>
    <row r="49" spans="2:9">
      <c r="B49" s="1" t="s">
        <v>140</v>
      </c>
      <c r="H49" s="343" t="s">
        <v>141</v>
      </c>
      <c r="I49" s="343"/>
    </row>
    <row r="51" spans="2:9">
      <c r="B51" s="1" t="s">
        <v>143</v>
      </c>
      <c r="H51" s="1" t="s">
        <v>144</v>
      </c>
    </row>
  </sheetData>
  <mergeCells count="37">
    <mergeCell ref="A36:D36"/>
    <mergeCell ref="E36:F36"/>
    <mergeCell ref="A7:N7"/>
    <mergeCell ref="A8:N8"/>
    <mergeCell ref="A10:A12"/>
    <mergeCell ref="B10:B12"/>
    <mergeCell ref="C10:C12"/>
    <mergeCell ref="D10:D12"/>
    <mergeCell ref="E10:E12"/>
    <mergeCell ref="F10:I10"/>
    <mergeCell ref="J10:J12"/>
    <mergeCell ref="K10:N10"/>
    <mergeCell ref="M11:M12"/>
    <mergeCell ref="N11:N12"/>
    <mergeCell ref="A38:A40"/>
    <mergeCell ref="B38:B40"/>
    <mergeCell ref="C38:C40"/>
    <mergeCell ref="D38:D40"/>
    <mergeCell ref="E38:E40"/>
    <mergeCell ref="L11:L12"/>
    <mergeCell ref="M39:M40"/>
    <mergeCell ref="N39:N40"/>
    <mergeCell ref="F39:F40"/>
    <mergeCell ref="G39:G40"/>
    <mergeCell ref="H39:H40"/>
    <mergeCell ref="I39:I40"/>
    <mergeCell ref="K39:K40"/>
    <mergeCell ref="F11:F12"/>
    <mergeCell ref="G11:G12"/>
    <mergeCell ref="H11:H12"/>
    <mergeCell ref="I11:I12"/>
    <mergeCell ref="K11:K12"/>
    <mergeCell ref="H49:I49"/>
    <mergeCell ref="L39:L40"/>
    <mergeCell ref="F38:I38"/>
    <mergeCell ref="J38:J40"/>
    <mergeCell ref="K38:N38"/>
  </mergeCells>
  <pageMargins left="0.51181102362204722" right="0" top="0.74803149606299213" bottom="0.74803149606299213" header="0.31496062992125984" footer="0.31496062992125984"/>
  <pageSetup paperSize="9" scale="9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26"/>
  <sheetViews>
    <sheetView topLeftCell="A10" workbookViewId="0">
      <selection activeCell="L112" sqref="L112"/>
    </sheetView>
  </sheetViews>
  <sheetFormatPr defaultRowHeight="12.75"/>
  <cols>
    <col min="1" max="1" width="6.28515625" style="129" customWidth="1"/>
    <col min="2" max="2" width="8.85546875" style="130" customWidth="1"/>
    <col min="3" max="3" width="33.140625" style="131" customWidth="1"/>
    <col min="4" max="4" width="7.85546875" style="132" customWidth="1"/>
    <col min="5" max="5" width="10" style="132" customWidth="1"/>
    <col min="6" max="6" width="11.42578125" style="133" customWidth="1"/>
    <col min="7" max="7" width="12.85546875" style="134" customWidth="1"/>
    <col min="257" max="257" width="6.28515625" customWidth="1"/>
    <col min="258" max="258" width="8.85546875" customWidth="1"/>
    <col min="259" max="259" width="33.140625" customWidth="1"/>
    <col min="260" max="260" width="7.85546875" customWidth="1"/>
    <col min="261" max="261" width="10" customWidth="1"/>
    <col min="262" max="262" width="11.42578125" customWidth="1"/>
    <col min="263" max="263" width="12.85546875" customWidth="1"/>
    <col min="513" max="513" width="6.28515625" customWidth="1"/>
    <col min="514" max="514" width="8.85546875" customWidth="1"/>
    <col min="515" max="515" width="33.140625" customWidth="1"/>
    <col min="516" max="516" width="7.85546875" customWidth="1"/>
    <col min="517" max="517" width="10" customWidth="1"/>
    <col min="518" max="518" width="11.42578125" customWidth="1"/>
    <col min="519" max="519" width="12.85546875" customWidth="1"/>
    <col min="769" max="769" width="6.28515625" customWidth="1"/>
    <col min="770" max="770" width="8.85546875" customWidth="1"/>
    <col min="771" max="771" width="33.140625" customWidth="1"/>
    <col min="772" max="772" width="7.85546875" customWidth="1"/>
    <col min="773" max="773" width="10" customWidth="1"/>
    <col min="774" max="774" width="11.42578125" customWidth="1"/>
    <col min="775" max="775" width="12.85546875" customWidth="1"/>
    <col min="1025" max="1025" width="6.28515625" customWidth="1"/>
    <col min="1026" max="1026" width="8.85546875" customWidth="1"/>
    <col min="1027" max="1027" width="33.140625" customWidth="1"/>
    <col min="1028" max="1028" width="7.85546875" customWidth="1"/>
    <col min="1029" max="1029" width="10" customWidth="1"/>
    <col min="1030" max="1030" width="11.42578125" customWidth="1"/>
    <col min="1031" max="1031" width="12.85546875" customWidth="1"/>
    <col min="1281" max="1281" width="6.28515625" customWidth="1"/>
    <col min="1282" max="1282" width="8.85546875" customWidth="1"/>
    <col min="1283" max="1283" width="33.140625" customWidth="1"/>
    <col min="1284" max="1284" width="7.85546875" customWidth="1"/>
    <col min="1285" max="1285" width="10" customWidth="1"/>
    <col min="1286" max="1286" width="11.42578125" customWidth="1"/>
    <col min="1287" max="1287" width="12.85546875" customWidth="1"/>
    <col min="1537" max="1537" width="6.28515625" customWidth="1"/>
    <col min="1538" max="1538" width="8.85546875" customWidth="1"/>
    <col min="1539" max="1539" width="33.140625" customWidth="1"/>
    <col min="1540" max="1540" width="7.85546875" customWidth="1"/>
    <col min="1541" max="1541" width="10" customWidth="1"/>
    <col min="1542" max="1542" width="11.42578125" customWidth="1"/>
    <col min="1543" max="1543" width="12.85546875" customWidth="1"/>
    <col min="1793" max="1793" width="6.28515625" customWidth="1"/>
    <col min="1794" max="1794" width="8.85546875" customWidth="1"/>
    <col min="1795" max="1795" width="33.140625" customWidth="1"/>
    <col min="1796" max="1796" width="7.85546875" customWidth="1"/>
    <col min="1797" max="1797" width="10" customWidth="1"/>
    <col min="1798" max="1798" width="11.42578125" customWidth="1"/>
    <col min="1799" max="1799" width="12.85546875" customWidth="1"/>
    <col min="2049" max="2049" width="6.28515625" customWidth="1"/>
    <col min="2050" max="2050" width="8.85546875" customWidth="1"/>
    <col min="2051" max="2051" width="33.140625" customWidth="1"/>
    <col min="2052" max="2052" width="7.85546875" customWidth="1"/>
    <col min="2053" max="2053" width="10" customWidth="1"/>
    <col min="2054" max="2054" width="11.42578125" customWidth="1"/>
    <col min="2055" max="2055" width="12.85546875" customWidth="1"/>
    <col min="2305" max="2305" width="6.28515625" customWidth="1"/>
    <col min="2306" max="2306" width="8.85546875" customWidth="1"/>
    <col min="2307" max="2307" width="33.140625" customWidth="1"/>
    <col min="2308" max="2308" width="7.85546875" customWidth="1"/>
    <col min="2309" max="2309" width="10" customWidth="1"/>
    <col min="2310" max="2310" width="11.42578125" customWidth="1"/>
    <col min="2311" max="2311" width="12.85546875" customWidth="1"/>
    <col min="2561" max="2561" width="6.28515625" customWidth="1"/>
    <col min="2562" max="2562" width="8.85546875" customWidth="1"/>
    <col min="2563" max="2563" width="33.140625" customWidth="1"/>
    <col min="2564" max="2564" width="7.85546875" customWidth="1"/>
    <col min="2565" max="2565" width="10" customWidth="1"/>
    <col min="2566" max="2566" width="11.42578125" customWidth="1"/>
    <col min="2567" max="2567" width="12.85546875" customWidth="1"/>
    <col min="2817" max="2817" width="6.28515625" customWidth="1"/>
    <col min="2818" max="2818" width="8.85546875" customWidth="1"/>
    <col min="2819" max="2819" width="33.140625" customWidth="1"/>
    <col min="2820" max="2820" width="7.85546875" customWidth="1"/>
    <col min="2821" max="2821" width="10" customWidth="1"/>
    <col min="2822" max="2822" width="11.42578125" customWidth="1"/>
    <col min="2823" max="2823" width="12.85546875" customWidth="1"/>
    <col min="3073" max="3073" width="6.28515625" customWidth="1"/>
    <col min="3074" max="3074" width="8.85546875" customWidth="1"/>
    <col min="3075" max="3075" width="33.140625" customWidth="1"/>
    <col min="3076" max="3076" width="7.85546875" customWidth="1"/>
    <col min="3077" max="3077" width="10" customWidth="1"/>
    <col min="3078" max="3078" width="11.42578125" customWidth="1"/>
    <col min="3079" max="3079" width="12.85546875" customWidth="1"/>
    <col min="3329" max="3329" width="6.28515625" customWidth="1"/>
    <col min="3330" max="3330" width="8.85546875" customWidth="1"/>
    <col min="3331" max="3331" width="33.140625" customWidth="1"/>
    <col min="3332" max="3332" width="7.85546875" customWidth="1"/>
    <col min="3333" max="3333" width="10" customWidth="1"/>
    <col min="3334" max="3334" width="11.42578125" customWidth="1"/>
    <col min="3335" max="3335" width="12.85546875" customWidth="1"/>
    <col min="3585" max="3585" width="6.28515625" customWidth="1"/>
    <col min="3586" max="3586" width="8.85546875" customWidth="1"/>
    <col min="3587" max="3587" width="33.140625" customWidth="1"/>
    <col min="3588" max="3588" width="7.85546875" customWidth="1"/>
    <col min="3589" max="3589" width="10" customWidth="1"/>
    <col min="3590" max="3590" width="11.42578125" customWidth="1"/>
    <col min="3591" max="3591" width="12.85546875" customWidth="1"/>
    <col min="3841" max="3841" width="6.28515625" customWidth="1"/>
    <col min="3842" max="3842" width="8.85546875" customWidth="1"/>
    <col min="3843" max="3843" width="33.140625" customWidth="1"/>
    <col min="3844" max="3844" width="7.85546875" customWidth="1"/>
    <col min="3845" max="3845" width="10" customWidth="1"/>
    <col min="3846" max="3846" width="11.42578125" customWidth="1"/>
    <col min="3847" max="3847" width="12.85546875" customWidth="1"/>
    <col min="4097" max="4097" width="6.28515625" customWidth="1"/>
    <col min="4098" max="4098" width="8.85546875" customWidth="1"/>
    <col min="4099" max="4099" width="33.140625" customWidth="1"/>
    <col min="4100" max="4100" width="7.85546875" customWidth="1"/>
    <col min="4101" max="4101" width="10" customWidth="1"/>
    <col min="4102" max="4102" width="11.42578125" customWidth="1"/>
    <col min="4103" max="4103" width="12.85546875" customWidth="1"/>
    <col min="4353" max="4353" width="6.28515625" customWidth="1"/>
    <col min="4354" max="4354" width="8.85546875" customWidth="1"/>
    <col min="4355" max="4355" width="33.140625" customWidth="1"/>
    <col min="4356" max="4356" width="7.85546875" customWidth="1"/>
    <col min="4357" max="4357" width="10" customWidth="1"/>
    <col min="4358" max="4358" width="11.42578125" customWidth="1"/>
    <col min="4359" max="4359" width="12.85546875" customWidth="1"/>
    <col min="4609" max="4609" width="6.28515625" customWidth="1"/>
    <col min="4610" max="4610" width="8.85546875" customWidth="1"/>
    <col min="4611" max="4611" width="33.140625" customWidth="1"/>
    <col min="4612" max="4612" width="7.85546875" customWidth="1"/>
    <col min="4613" max="4613" width="10" customWidth="1"/>
    <col min="4614" max="4614" width="11.42578125" customWidth="1"/>
    <col min="4615" max="4615" width="12.85546875" customWidth="1"/>
    <col min="4865" max="4865" width="6.28515625" customWidth="1"/>
    <col min="4866" max="4866" width="8.85546875" customWidth="1"/>
    <col min="4867" max="4867" width="33.140625" customWidth="1"/>
    <col min="4868" max="4868" width="7.85546875" customWidth="1"/>
    <col min="4869" max="4869" width="10" customWidth="1"/>
    <col min="4870" max="4870" width="11.42578125" customWidth="1"/>
    <col min="4871" max="4871" width="12.85546875" customWidth="1"/>
    <col min="5121" max="5121" width="6.28515625" customWidth="1"/>
    <col min="5122" max="5122" width="8.85546875" customWidth="1"/>
    <col min="5123" max="5123" width="33.140625" customWidth="1"/>
    <col min="5124" max="5124" width="7.85546875" customWidth="1"/>
    <col min="5125" max="5125" width="10" customWidth="1"/>
    <col min="5126" max="5126" width="11.42578125" customWidth="1"/>
    <col min="5127" max="5127" width="12.85546875" customWidth="1"/>
    <col min="5377" max="5377" width="6.28515625" customWidth="1"/>
    <col min="5378" max="5378" width="8.85546875" customWidth="1"/>
    <col min="5379" max="5379" width="33.140625" customWidth="1"/>
    <col min="5380" max="5380" width="7.85546875" customWidth="1"/>
    <col min="5381" max="5381" width="10" customWidth="1"/>
    <col min="5382" max="5382" width="11.42578125" customWidth="1"/>
    <col min="5383" max="5383" width="12.85546875" customWidth="1"/>
    <col min="5633" max="5633" width="6.28515625" customWidth="1"/>
    <col min="5634" max="5634" width="8.85546875" customWidth="1"/>
    <col min="5635" max="5635" width="33.140625" customWidth="1"/>
    <col min="5636" max="5636" width="7.85546875" customWidth="1"/>
    <col min="5637" max="5637" width="10" customWidth="1"/>
    <col min="5638" max="5638" width="11.42578125" customWidth="1"/>
    <col min="5639" max="5639" width="12.85546875" customWidth="1"/>
    <col min="5889" max="5889" width="6.28515625" customWidth="1"/>
    <col min="5890" max="5890" width="8.85546875" customWidth="1"/>
    <col min="5891" max="5891" width="33.140625" customWidth="1"/>
    <col min="5892" max="5892" width="7.85546875" customWidth="1"/>
    <col min="5893" max="5893" width="10" customWidth="1"/>
    <col min="5894" max="5894" width="11.42578125" customWidth="1"/>
    <col min="5895" max="5895" width="12.85546875" customWidth="1"/>
    <col min="6145" max="6145" width="6.28515625" customWidth="1"/>
    <col min="6146" max="6146" width="8.85546875" customWidth="1"/>
    <col min="6147" max="6147" width="33.140625" customWidth="1"/>
    <col min="6148" max="6148" width="7.85546875" customWidth="1"/>
    <col min="6149" max="6149" width="10" customWidth="1"/>
    <col min="6150" max="6150" width="11.42578125" customWidth="1"/>
    <col min="6151" max="6151" width="12.85546875" customWidth="1"/>
    <col min="6401" max="6401" width="6.28515625" customWidth="1"/>
    <col min="6402" max="6402" width="8.85546875" customWidth="1"/>
    <col min="6403" max="6403" width="33.140625" customWidth="1"/>
    <col min="6404" max="6404" width="7.85546875" customWidth="1"/>
    <col min="6405" max="6405" width="10" customWidth="1"/>
    <col min="6406" max="6406" width="11.42578125" customWidth="1"/>
    <col min="6407" max="6407" width="12.85546875" customWidth="1"/>
    <col min="6657" max="6657" width="6.28515625" customWidth="1"/>
    <col min="6658" max="6658" width="8.85546875" customWidth="1"/>
    <col min="6659" max="6659" width="33.140625" customWidth="1"/>
    <col min="6660" max="6660" width="7.85546875" customWidth="1"/>
    <col min="6661" max="6661" width="10" customWidth="1"/>
    <col min="6662" max="6662" width="11.42578125" customWidth="1"/>
    <col min="6663" max="6663" width="12.85546875" customWidth="1"/>
    <col min="6913" max="6913" width="6.28515625" customWidth="1"/>
    <col min="6914" max="6914" width="8.85546875" customWidth="1"/>
    <col min="6915" max="6915" width="33.140625" customWidth="1"/>
    <col min="6916" max="6916" width="7.85546875" customWidth="1"/>
    <col min="6917" max="6917" width="10" customWidth="1"/>
    <col min="6918" max="6918" width="11.42578125" customWidth="1"/>
    <col min="6919" max="6919" width="12.85546875" customWidth="1"/>
    <col min="7169" max="7169" width="6.28515625" customWidth="1"/>
    <col min="7170" max="7170" width="8.85546875" customWidth="1"/>
    <col min="7171" max="7171" width="33.140625" customWidth="1"/>
    <col min="7172" max="7172" width="7.85546875" customWidth="1"/>
    <col min="7173" max="7173" width="10" customWidth="1"/>
    <col min="7174" max="7174" width="11.42578125" customWidth="1"/>
    <col min="7175" max="7175" width="12.85546875" customWidth="1"/>
    <col min="7425" max="7425" width="6.28515625" customWidth="1"/>
    <col min="7426" max="7426" width="8.85546875" customWidth="1"/>
    <col min="7427" max="7427" width="33.140625" customWidth="1"/>
    <col min="7428" max="7428" width="7.85546875" customWidth="1"/>
    <col min="7429" max="7429" width="10" customWidth="1"/>
    <col min="7430" max="7430" width="11.42578125" customWidth="1"/>
    <col min="7431" max="7431" width="12.85546875" customWidth="1"/>
    <col min="7681" max="7681" width="6.28515625" customWidth="1"/>
    <col min="7682" max="7682" width="8.85546875" customWidth="1"/>
    <col min="7683" max="7683" width="33.140625" customWidth="1"/>
    <col min="7684" max="7684" width="7.85546875" customWidth="1"/>
    <col min="7685" max="7685" width="10" customWidth="1"/>
    <col min="7686" max="7686" width="11.42578125" customWidth="1"/>
    <col min="7687" max="7687" width="12.85546875" customWidth="1"/>
    <col min="7937" max="7937" width="6.28515625" customWidth="1"/>
    <col min="7938" max="7938" width="8.85546875" customWidth="1"/>
    <col min="7939" max="7939" width="33.140625" customWidth="1"/>
    <col min="7940" max="7940" width="7.85546875" customWidth="1"/>
    <col min="7941" max="7941" width="10" customWidth="1"/>
    <col min="7942" max="7942" width="11.42578125" customWidth="1"/>
    <col min="7943" max="7943" width="12.85546875" customWidth="1"/>
    <col min="8193" max="8193" width="6.28515625" customWidth="1"/>
    <col min="8194" max="8194" width="8.85546875" customWidth="1"/>
    <col min="8195" max="8195" width="33.140625" customWidth="1"/>
    <col min="8196" max="8196" width="7.85546875" customWidth="1"/>
    <col min="8197" max="8197" width="10" customWidth="1"/>
    <col min="8198" max="8198" width="11.42578125" customWidth="1"/>
    <col min="8199" max="8199" width="12.85546875" customWidth="1"/>
    <col min="8449" max="8449" width="6.28515625" customWidth="1"/>
    <col min="8450" max="8450" width="8.85546875" customWidth="1"/>
    <col min="8451" max="8451" width="33.140625" customWidth="1"/>
    <col min="8452" max="8452" width="7.85546875" customWidth="1"/>
    <col min="8453" max="8453" width="10" customWidth="1"/>
    <col min="8454" max="8454" width="11.42578125" customWidth="1"/>
    <col min="8455" max="8455" width="12.85546875" customWidth="1"/>
    <col min="8705" max="8705" width="6.28515625" customWidth="1"/>
    <col min="8706" max="8706" width="8.85546875" customWidth="1"/>
    <col min="8707" max="8707" width="33.140625" customWidth="1"/>
    <col min="8708" max="8708" width="7.85546875" customWidth="1"/>
    <col min="8709" max="8709" width="10" customWidth="1"/>
    <col min="8710" max="8710" width="11.42578125" customWidth="1"/>
    <col min="8711" max="8711" width="12.85546875" customWidth="1"/>
    <col min="8961" max="8961" width="6.28515625" customWidth="1"/>
    <col min="8962" max="8962" width="8.85546875" customWidth="1"/>
    <col min="8963" max="8963" width="33.140625" customWidth="1"/>
    <col min="8964" max="8964" width="7.85546875" customWidth="1"/>
    <col min="8965" max="8965" width="10" customWidth="1"/>
    <col min="8966" max="8966" width="11.42578125" customWidth="1"/>
    <col min="8967" max="8967" width="12.85546875" customWidth="1"/>
    <col min="9217" max="9217" width="6.28515625" customWidth="1"/>
    <col min="9218" max="9218" width="8.85546875" customWidth="1"/>
    <col min="9219" max="9219" width="33.140625" customWidth="1"/>
    <col min="9220" max="9220" width="7.85546875" customWidth="1"/>
    <col min="9221" max="9221" width="10" customWidth="1"/>
    <col min="9222" max="9222" width="11.42578125" customWidth="1"/>
    <col min="9223" max="9223" width="12.85546875" customWidth="1"/>
    <col min="9473" max="9473" width="6.28515625" customWidth="1"/>
    <col min="9474" max="9474" width="8.85546875" customWidth="1"/>
    <col min="9475" max="9475" width="33.140625" customWidth="1"/>
    <col min="9476" max="9476" width="7.85546875" customWidth="1"/>
    <col min="9477" max="9477" width="10" customWidth="1"/>
    <col min="9478" max="9478" width="11.42578125" customWidth="1"/>
    <col min="9479" max="9479" width="12.85546875" customWidth="1"/>
    <col min="9729" max="9729" width="6.28515625" customWidth="1"/>
    <col min="9730" max="9730" width="8.85546875" customWidth="1"/>
    <col min="9731" max="9731" width="33.140625" customWidth="1"/>
    <col min="9732" max="9732" width="7.85546875" customWidth="1"/>
    <col min="9733" max="9733" width="10" customWidth="1"/>
    <col min="9734" max="9734" width="11.42578125" customWidth="1"/>
    <col min="9735" max="9735" width="12.85546875" customWidth="1"/>
    <col min="9985" max="9985" width="6.28515625" customWidth="1"/>
    <col min="9986" max="9986" width="8.85546875" customWidth="1"/>
    <col min="9987" max="9987" width="33.140625" customWidth="1"/>
    <col min="9988" max="9988" width="7.85546875" customWidth="1"/>
    <col min="9989" max="9989" width="10" customWidth="1"/>
    <col min="9990" max="9990" width="11.42578125" customWidth="1"/>
    <col min="9991" max="9991" width="12.85546875" customWidth="1"/>
    <col min="10241" max="10241" width="6.28515625" customWidth="1"/>
    <col min="10242" max="10242" width="8.85546875" customWidth="1"/>
    <col min="10243" max="10243" width="33.140625" customWidth="1"/>
    <col min="10244" max="10244" width="7.85546875" customWidth="1"/>
    <col min="10245" max="10245" width="10" customWidth="1"/>
    <col min="10246" max="10246" width="11.42578125" customWidth="1"/>
    <col min="10247" max="10247" width="12.85546875" customWidth="1"/>
    <col min="10497" max="10497" width="6.28515625" customWidth="1"/>
    <col min="10498" max="10498" width="8.85546875" customWidth="1"/>
    <col min="10499" max="10499" width="33.140625" customWidth="1"/>
    <col min="10500" max="10500" width="7.85546875" customWidth="1"/>
    <col min="10501" max="10501" width="10" customWidth="1"/>
    <col min="10502" max="10502" width="11.42578125" customWidth="1"/>
    <col min="10503" max="10503" width="12.85546875" customWidth="1"/>
    <col min="10753" max="10753" width="6.28515625" customWidth="1"/>
    <col min="10754" max="10754" width="8.85546875" customWidth="1"/>
    <col min="10755" max="10755" width="33.140625" customWidth="1"/>
    <col min="10756" max="10756" width="7.85546875" customWidth="1"/>
    <col min="10757" max="10757" width="10" customWidth="1"/>
    <col min="10758" max="10758" width="11.42578125" customWidth="1"/>
    <col min="10759" max="10759" width="12.85546875" customWidth="1"/>
    <col min="11009" max="11009" width="6.28515625" customWidth="1"/>
    <col min="11010" max="11010" width="8.85546875" customWidth="1"/>
    <col min="11011" max="11011" width="33.140625" customWidth="1"/>
    <col min="11012" max="11012" width="7.85546875" customWidth="1"/>
    <col min="11013" max="11013" width="10" customWidth="1"/>
    <col min="11014" max="11014" width="11.42578125" customWidth="1"/>
    <col min="11015" max="11015" width="12.85546875" customWidth="1"/>
    <col min="11265" max="11265" width="6.28515625" customWidth="1"/>
    <col min="11266" max="11266" width="8.85546875" customWidth="1"/>
    <col min="11267" max="11267" width="33.140625" customWidth="1"/>
    <col min="11268" max="11268" width="7.85546875" customWidth="1"/>
    <col min="11269" max="11269" width="10" customWidth="1"/>
    <col min="11270" max="11270" width="11.42578125" customWidth="1"/>
    <col min="11271" max="11271" width="12.85546875" customWidth="1"/>
    <col min="11521" max="11521" width="6.28515625" customWidth="1"/>
    <col min="11522" max="11522" width="8.85546875" customWidth="1"/>
    <col min="11523" max="11523" width="33.140625" customWidth="1"/>
    <col min="11524" max="11524" width="7.85546875" customWidth="1"/>
    <col min="11525" max="11525" width="10" customWidth="1"/>
    <col min="11526" max="11526" width="11.42578125" customWidth="1"/>
    <col min="11527" max="11527" width="12.85546875" customWidth="1"/>
    <col min="11777" max="11777" width="6.28515625" customWidth="1"/>
    <col min="11778" max="11778" width="8.85546875" customWidth="1"/>
    <col min="11779" max="11779" width="33.140625" customWidth="1"/>
    <col min="11780" max="11780" width="7.85546875" customWidth="1"/>
    <col min="11781" max="11781" width="10" customWidth="1"/>
    <col min="11782" max="11782" width="11.42578125" customWidth="1"/>
    <col min="11783" max="11783" width="12.85546875" customWidth="1"/>
    <col min="12033" max="12033" width="6.28515625" customWidth="1"/>
    <col min="12034" max="12034" width="8.85546875" customWidth="1"/>
    <col min="12035" max="12035" width="33.140625" customWidth="1"/>
    <col min="12036" max="12036" width="7.85546875" customWidth="1"/>
    <col min="12037" max="12037" width="10" customWidth="1"/>
    <col min="12038" max="12038" width="11.42578125" customWidth="1"/>
    <col min="12039" max="12039" width="12.85546875" customWidth="1"/>
    <col min="12289" max="12289" width="6.28515625" customWidth="1"/>
    <col min="12290" max="12290" width="8.85546875" customWidth="1"/>
    <col min="12291" max="12291" width="33.140625" customWidth="1"/>
    <col min="12292" max="12292" width="7.85546875" customWidth="1"/>
    <col min="12293" max="12293" width="10" customWidth="1"/>
    <col min="12294" max="12294" width="11.42578125" customWidth="1"/>
    <col min="12295" max="12295" width="12.85546875" customWidth="1"/>
    <col min="12545" max="12545" width="6.28515625" customWidth="1"/>
    <col min="12546" max="12546" width="8.85546875" customWidth="1"/>
    <col min="12547" max="12547" width="33.140625" customWidth="1"/>
    <col min="12548" max="12548" width="7.85546875" customWidth="1"/>
    <col min="12549" max="12549" width="10" customWidth="1"/>
    <col min="12550" max="12550" width="11.42578125" customWidth="1"/>
    <col min="12551" max="12551" width="12.85546875" customWidth="1"/>
    <col min="12801" max="12801" width="6.28515625" customWidth="1"/>
    <col min="12802" max="12802" width="8.85546875" customWidth="1"/>
    <col min="12803" max="12803" width="33.140625" customWidth="1"/>
    <col min="12804" max="12804" width="7.85546875" customWidth="1"/>
    <col min="12805" max="12805" width="10" customWidth="1"/>
    <col min="12806" max="12806" width="11.42578125" customWidth="1"/>
    <col min="12807" max="12807" width="12.85546875" customWidth="1"/>
    <col min="13057" max="13057" width="6.28515625" customWidth="1"/>
    <col min="13058" max="13058" width="8.85546875" customWidth="1"/>
    <col min="13059" max="13059" width="33.140625" customWidth="1"/>
    <col min="13060" max="13060" width="7.85546875" customWidth="1"/>
    <col min="13061" max="13061" width="10" customWidth="1"/>
    <col min="13062" max="13062" width="11.42578125" customWidth="1"/>
    <col min="13063" max="13063" width="12.85546875" customWidth="1"/>
    <col min="13313" max="13313" width="6.28515625" customWidth="1"/>
    <col min="13314" max="13314" width="8.85546875" customWidth="1"/>
    <col min="13315" max="13315" width="33.140625" customWidth="1"/>
    <col min="13316" max="13316" width="7.85546875" customWidth="1"/>
    <col min="13317" max="13317" width="10" customWidth="1"/>
    <col min="13318" max="13318" width="11.42578125" customWidth="1"/>
    <col min="13319" max="13319" width="12.85546875" customWidth="1"/>
    <col min="13569" max="13569" width="6.28515625" customWidth="1"/>
    <col min="13570" max="13570" width="8.85546875" customWidth="1"/>
    <col min="13571" max="13571" width="33.140625" customWidth="1"/>
    <col min="13572" max="13572" width="7.85546875" customWidth="1"/>
    <col min="13573" max="13573" width="10" customWidth="1"/>
    <col min="13574" max="13574" width="11.42578125" customWidth="1"/>
    <col min="13575" max="13575" width="12.85546875" customWidth="1"/>
    <col min="13825" max="13825" width="6.28515625" customWidth="1"/>
    <col min="13826" max="13826" width="8.85546875" customWidth="1"/>
    <col min="13827" max="13827" width="33.140625" customWidth="1"/>
    <col min="13828" max="13828" width="7.85546875" customWidth="1"/>
    <col min="13829" max="13829" width="10" customWidth="1"/>
    <col min="13830" max="13830" width="11.42578125" customWidth="1"/>
    <col min="13831" max="13831" width="12.85546875" customWidth="1"/>
    <col min="14081" max="14081" width="6.28515625" customWidth="1"/>
    <col min="14082" max="14082" width="8.85546875" customWidth="1"/>
    <col min="14083" max="14083" width="33.140625" customWidth="1"/>
    <col min="14084" max="14084" width="7.85546875" customWidth="1"/>
    <col min="14085" max="14085" width="10" customWidth="1"/>
    <col min="14086" max="14086" width="11.42578125" customWidth="1"/>
    <col min="14087" max="14087" width="12.85546875" customWidth="1"/>
    <col min="14337" max="14337" width="6.28515625" customWidth="1"/>
    <col min="14338" max="14338" width="8.85546875" customWidth="1"/>
    <col min="14339" max="14339" width="33.140625" customWidth="1"/>
    <col min="14340" max="14340" width="7.85546875" customWidth="1"/>
    <col min="14341" max="14341" width="10" customWidth="1"/>
    <col min="14342" max="14342" width="11.42578125" customWidth="1"/>
    <col min="14343" max="14343" width="12.85546875" customWidth="1"/>
    <col min="14593" max="14593" width="6.28515625" customWidth="1"/>
    <col min="14594" max="14594" width="8.85546875" customWidth="1"/>
    <col min="14595" max="14595" width="33.140625" customWidth="1"/>
    <col min="14596" max="14596" width="7.85546875" customWidth="1"/>
    <col min="14597" max="14597" width="10" customWidth="1"/>
    <col min="14598" max="14598" width="11.42578125" customWidth="1"/>
    <col min="14599" max="14599" width="12.85546875" customWidth="1"/>
    <col min="14849" max="14849" width="6.28515625" customWidth="1"/>
    <col min="14850" max="14850" width="8.85546875" customWidth="1"/>
    <col min="14851" max="14851" width="33.140625" customWidth="1"/>
    <col min="14852" max="14852" width="7.85546875" customWidth="1"/>
    <col min="14853" max="14853" width="10" customWidth="1"/>
    <col min="14854" max="14854" width="11.42578125" customWidth="1"/>
    <col min="14855" max="14855" width="12.85546875" customWidth="1"/>
    <col min="15105" max="15105" width="6.28515625" customWidth="1"/>
    <col min="15106" max="15106" width="8.85546875" customWidth="1"/>
    <col min="15107" max="15107" width="33.140625" customWidth="1"/>
    <col min="15108" max="15108" width="7.85546875" customWidth="1"/>
    <col min="15109" max="15109" width="10" customWidth="1"/>
    <col min="15110" max="15110" width="11.42578125" customWidth="1"/>
    <col min="15111" max="15111" width="12.85546875" customWidth="1"/>
    <col min="15361" max="15361" width="6.28515625" customWidth="1"/>
    <col min="15362" max="15362" width="8.85546875" customWidth="1"/>
    <col min="15363" max="15363" width="33.140625" customWidth="1"/>
    <col min="15364" max="15364" width="7.85546875" customWidth="1"/>
    <col min="15365" max="15365" width="10" customWidth="1"/>
    <col min="15366" max="15366" width="11.42578125" customWidth="1"/>
    <col min="15367" max="15367" width="12.85546875" customWidth="1"/>
    <col min="15617" max="15617" width="6.28515625" customWidth="1"/>
    <col min="15618" max="15618" width="8.85546875" customWidth="1"/>
    <col min="15619" max="15619" width="33.140625" customWidth="1"/>
    <col min="15620" max="15620" width="7.85546875" customWidth="1"/>
    <col min="15621" max="15621" width="10" customWidth="1"/>
    <col min="15622" max="15622" width="11.42578125" customWidth="1"/>
    <col min="15623" max="15623" width="12.85546875" customWidth="1"/>
    <col min="15873" max="15873" width="6.28515625" customWidth="1"/>
    <col min="15874" max="15874" width="8.85546875" customWidth="1"/>
    <col min="15875" max="15875" width="33.140625" customWidth="1"/>
    <col min="15876" max="15876" width="7.85546875" customWidth="1"/>
    <col min="15877" max="15877" width="10" customWidth="1"/>
    <col min="15878" max="15878" width="11.42578125" customWidth="1"/>
    <col min="15879" max="15879" width="12.85546875" customWidth="1"/>
    <col min="16129" max="16129" width="6.28515625" customWidth="1"/>
    <col min="16130" max="16130" width="8.85546875" customWidth="1"/>
    <col min="16131" max="16131" width="33.140625" customWidth="1"/>
    <col min="16132" max="16132" width="7.85546875" customWidth="1"/>
    <col min="16133" max="16133" width="10" customWidth="1"/>
    <col min="16134" max="16134" width="11.42578125" customWidth="1"/>
    <col min="16135" max="16135" width="12.85546875" customWidth="1"/>
  </cols>
  <sheetData>
    <row r="1" spans="1:12" ht="16.5" thickBot="1">
      <c r="A1" s="384" t="s">
        <v>145</v>
      </c>
      <c r="B1" s="384"/>
      <c r="C1" s="384"/>
      <c r="D1" s="384"/>
      <c r="E1" s="384"/>
      <c r="F1" s="384"/>
      <c r="G1" s="384"/>
    </row>
    <row r="2" spans="1:12" ht="27" thickBot="1">
      <c r="A2" s="386" t="s">
        <v>35</v>
      </c>
      <c r="B2" s="387"/>
      <c r="C2" s="387"/>
      <c r="D2" s="387"/>
      <c r="E2" s="387"/>
      <c r="F2" s="387"/>
      <c r="G2" s="388"/>
    </row>
    <row r="3" spans="1:12" ht="13.5" thickBot="1">
      <c r="A3" s="141" t="s">
        <v>36</v>
      </c>
      <c r="B3" s="142" t="s">
        <v>37</v>
      </c>
      <c r="C3" s="143" t="s">
        <v>38</v>
      </c>
      <c r="D3" s="144" t="s">
        <v>39</v>
      </c>
      <c r="E3" s="145" t="s">
        <v>40</v>
      </c>
      <c r="F3" s="146" t="s">
        <v>41</v>
      </c>
      <c r="G3" s="147" t="s">
        <v>42</v>
      </c>
    </row>
    <row r="4" spans="1:12" ht="12.75" customHeight="1">
      <c r="A4" s="148"/>
      <c r="B4" s="149"/>
      <c r="C4" s="150" t="s">
        <v>43</v>
      </c>
      <c r="D4" s="145"/>
      <c r="E4" s="145"/>
      <c r="F4" s="151"/>
      <c r="G4" s="152"/>
    </row>
    <row r="5" spans="1:12" ht="17.25" customHeight="1">
      <c r="A5" s="153"/>
      <c r="B5" s="408" t="s">
        <v>44</v>
      </c>
      <c r="C5" s="216" t="s">
        <v>45</v>
      </c>
      <c r="D5" s="220" t="s">
        <v>46</v>
      </c>
      <c r="E5" s="313">
        <v>2.08</v>
      </c>
      <c r="F5" s="382">
        <v>5085.38</v>
      </c>
      <c r="G5" s="157"/>
    </row>
    <row r="6" spans="1:12" ht="15.75" customHeight="1">
      <c r="A6" s="153"/>
      <c r="B6" s="409"/>
      <c r="C6" s="216" t="s">
        <v>47</v>
      </c>
      <c r="D6" s="220" t="s">
        <v>46</v>
      </c>
      <c r="E6" s="313">
        <v>6.28</v>
      </c>
      <c r="F6" s="382"/>
      <c r="G6" s="157"/>
    </row>
    <row r="7" spans="1:12" ht="15" customHeight="1">
      <c r="A7" s="153"/>
      <c r="B7" s="409"/>
      <c r="C7" s="216" t="s">
        <v>48</v>
      </c>
      <c r="D7" s="220" t="s">
        <v>49</v>
      </c>
      <c r="E7" s="313">
        <v>8</v>
      </c>
      <c r="F7" s="382"/>
      <c r="G7" s="157"/>
    </row>
    <row r="8" spans="1:12" ht="20.25" customHeight="1">
      <c r="A8" s="153"/>
      <c r="B8" s="410"/>
      <c r="C8" s="216" t="s">
        <v>50</v>
      </c>
      <c r="D8" s="220" t="s">
        <v>51</v>
      </c>
      <c r="E8" s="313">
        <v>1</v>
      </c>
      <c r="F8" s="382"/>
      <c r="G8" s="157"/>
    </row>
    <row r="9" spans="1:12" ht="19.5" customHeight="1">
      <c r="A9" s="158"/>
      <c r="B9" s="411" t="s">
        <v>52</v>
      </c>
      <c r="C9" s="216" t="s">
        <v>53</v>
      </c>
      <c r="D9" s="218" t="s">
        <v>51</v>
      </c>
      <c r="E9" s="220">
        <v>2</v>
      </c>
      <c r="F9" s="412">
        <v>1280.18</v>
      </c>
      <c r="G9" s="161"/>
    </row>
    <row r="10" spans="1:12" ht="15.75" thickBot="1">
      <c r="A10" s="162"/>
      <c r="B10" s="413"/>
      <c r="C10" s="414"/>
      <c r="D10" s="415"/>
      <c r="E10" s="416" t="s">
        <v>54</v>
      </c>
      <c r="F10" s="417">
        <f>SUM(F5:F9)</f>
        <v>6365.56</v>
      </c>
      <c r="G10" s="168"/>
    </row>
    <row r="11" spans="1:12" ht="15">
      <c r="A11" s="153"/>
      <c r="B11" s="418"/>
      <c r="C11" s="419" t="s">
        <v>55</v>
      </c>
      <c r="D11" s="222"/>
      <c r="E11" s="420"/>
      <c r="F11" s="340"/>
      <c r="G11" s="174"/>
      <c r="I11" t="s">
        <v>56</v>
      </c>
      <c r="J11" s="175">
        <f>F19+F41+F53</f>
        <v>11871.12</v>
      </c>
    </row>
    <row r="12" spans="1:12" ht="15">
      <c r="A12" s="153"/>
      <c r="B12" s="421" t="s">
        <v>57</v>
      </c>
      <c r="C12" s="216" t="s">
        <v>58</v>
      </c>
      <c r="D12" s="220" t="s">
        <v>59</v>
      </c>
      <c r="E12" s="220">
        <v>4</v>
      </c>
      <c r="F12" s="339">
        <v>462.8</v>
      </c>
      <c r="G12" s="177"/>
    </row>
    <row r="13" spans="1:12" ht="14.25">
      <c r="A13" s="153"/>
      <c r="B13" s="422" t="s">
        <v>44</v>
      </c>
      <c r="C13" s="423" t="s">
        <v>60</v>
      </c>
      <c r="D13" s="424" t="s">
        <v>51</v>
      </c>
      <c r="E13" s="425">
        <v>1</v>
      </c>
      <c r="F13" s="426">
        <v>2153.0100000000002</v>
      </c>
      <c r="G13" s="177"/>
    </row>
    <row r="14" spans="1:12" ht="14.25">
      <c r="A14" s="153"/>
      <c r="B14" s="427"/>
      <c r="C14" s="428" t="s">
        <v>61</v>
      </c>
      <c r="D14" s="429" t="s">
        <v>51</v>
      </c>
      <c r="E14" s="430">
        <v>2</v>
      </c>
      <c r="F14" s="431"/>
      <c r="G14" s="177"/>
      <c r="L14" s="513"/>
    </row>
    <row r="15" spans="1:12" ht="15">
      <c r="A15" s="153"/>
      <c r="B15" s="432" t="s">
        <v>62</v>
      </c>
      <c r="C15" s="216" t="s">
        <v>63</v>
      </c>
      <c r="D15" s="220" t="s">
        <v>51</v>
      </c>
      <c r="E15" s="220">
        <v>1</v>
      </c>
      <c r="F15" s="382">
        <v>1038.5</v>
      </c>
      <c r="G15" s="174"/>
    </row>
    <row r="16" spans="1:12" ht="15">
      <c r="A16" s="153"/>
      <c r="B16" s="433"/>
      <c r="C16" s="216" t="s">
        <v>64</v>
      </c>
      <c r="D16" s="220" t="s">
        <v>51</v>
      </c>
      <c r="E16" s="220">
        <v>1</v>
      </c>
      <c r="F16" s="382"/>
      <c r="G16" s="174"/>
    </row>
    <row r="17" spans="1:7" ht="30">
      <c r="A17" s="179"/>
      <c r="B17" s="434" t="s">
        <v>65</v>
      </c>
      <c r="C17" s="216" t="s">
        <v>66</v>
      </c>
      <c r="D17" s="220" t="s">
        <v>59</v>
      </c>
      <c r="E17" s="435">
        <v>33</v>
      </c>
      <c r="F17" s="436">
        <v>2202.1999999999998</v>
      </c>
      <c r="G17" s="181"/>
    </row>
    <row r="18" spans="1:7" ht="30">
      <c r="A18" s="179"/>
      <c r="B18" s="437" t="s">
        <v>52</v>
      </c>
      <c r="C18" s="438" t="s">
        <v>67</v>
      </c>
      <c r="D18" s="439" t="s">
        <v>59</v>
      </c>
      <c r="E18" s="313">
        <v>2</v>
      </c>
      <c r="F18" s="315">
        <v>154.44</v>
      </c>
      <c r="G18" s="181"/>
    </row>
    <row r="19" spans="1:7" ht="15.75" thickBot="1">
      <c r="A19" s="162"/>
      <c r="B19" s="413"/>
      <c r="C19" s="440"/>
      <c r="D19" s="441"/>
      <c r="E19" s="442" t="s">
        <v>54</v>
      </c>
      <c r="F19" s="443">
        <f>SUM(F12:F16)</f>
        <v>3654.31</v>
      </c>
      <c r="G19" s="168"/>
    </row>
    <row r="20" spans="1:7" s="195" customFormat="1" ht="15">
      <c r="A20" s="189"/>
      <c r="B20" s="444"/>
      <c r="C20" s="445" t="s">
        <v>68</v>
      </c>
      <c r="D20" s="446"/>
      <c r="E20" s="446"/>
      <c r="F20" s="447"/>
      <c r="G20" s="194"/>
    </row>
    <row r="21" spans="1:7" s="195" customFormat="1" ht="15">
      <c r="A21" s="196"/>
      <c r="B21" s="422" t="s">
        <v>69</v>
      </c>
      <c r="C21" s="448" t="s">
        <v>70</v>
      </c>
      <c r="D21" s="449" t="s">
        <v>49</v>
      </c>
      <c r="E21" s="449">
        <v>1</v>
      </c>
      <c r="F21" s="450">
        <v>10202.549999999999</v>
      </c>
      <c r="G21" s="197"/>
    </row>
    <row r="22" spans="1:7" s="195" customFormat="1" ht="15">
      <c r="A22" s="196"/>
      <c r="B22" s="451"/>
      <c r="C22" s="452" t="s">
        <v>71</v>
      </c>
      <c r="D22" s="449" t="s">
        <v>51</v>
      </c>
      <c r="E22" s="449">
        <v>2</v>
      </c>
      <c r="F22" s="450"/>
      <c r="G22" s="197"/>
    </row>
    <row r="23" spans="1:7" s="195" customFormat="1" ht="15">
      <c r="A23" s="196"/>
      <c r="B23" s="451"/>
      <c r="C23" s="452" t="s">
        <v>72</v>
      </c>
      <c r="D23" s="449" t="s">
        <v>51</v>
      </c>
      <c r="E23" s="449">
        <v>1</v>
      </c>
      <c r="F23" s="450"/>
      <c r="G23" s="197"/>
    </row>
    <row r="24" spans="1:7" s="195" customFormat="1" ht="15">
      <c r="A24" s="196"/>
      <c r="B24" s="427"/>
      <c r="C24" s="453" t="s">
        <v>73</v>
      </c>
      <c r="D24" s="454" t="s">
        <v>49</v>
      </c>
      <c r="E24" s="454">
        <v>1</v>
      </c>
      <c r="F24" s="455"/>
      <c r="G24" s="198"/>
    </row>
    <row r="25" spans="1:7" s="195" customFormat="1" ht="15">
      <c r="A25" s="199"/>
      <c r="B25" s="456" t="s">
        <v>57</v>
      </c>
      <c r="C25" s="457" t="s">
        <v>74</v>
      </c>
      <c r="D25" s="458" t="s">
        <v>51</v>
      </c>
      <c r="E25" s="458">
        <v>1</v>
      </c>
      <c r="F25" s="459">
        <v>4182.8500000000004</v>
      </c>
      <c r="G25" s="200"/>
    </row>
    <row r="26" spans="1:7" s="195" customFormat="1" ht="15">
      <c r="A26" s="199"/>
      <c r="B26" s="460"/>
      <c r="C26" s="457" t="s">
        <v>75</v>
      </c>
      <c r="D26" s="458" t="s">
        <v>51</v>
      </c>
      <c r="E26" s="458">
        <v>2</v>
      </c>
      <c r="F26" s="459"/>
      <c r="G26" s="200"/>
    </row>
    <row r="27" spans="1:7" s="195" customFormat="1" ht="15">
      <c r="A27" s="199"/>
      <c r="B27" s="461"/>
      <c r="C27" s="462" t="s">
        <v>76</v>
      </c>
      <c r="D27" s="463" t="s">
        <v>51</v>
      </c>
      <c r="E27" s="463">
        <v>1</v>
      </c>
      <c r="F27" s="464"/>
      <c r="G27" s="200"/>
    </row>
    <row r="28" spans="1:7" s="195" customFormat="1" ht="15">
      <c r="A28" s="199"/>
      <c r="B28" s="465" t="s">
        <v>77</v>
      </c>
      <c r="C28" s="466" t="s">
        <v>78</v>
      </c>
      <c r="D28" s="454" t="s">
        <v>51</v>
      </c>
      <c r="E28" s="454">
        <v>1</v>
      </c>
      <c r="F28" s="467">
        <v>1932.99</v>
      </c>
      <c r="G28" s="202"/>
    </row>
    <row r="29" spans="1:7" s="195" customFormat="1" ht="15">
      <c r="A29" s="199"/>
      <c r="B29" s="422" t="s">
        <v>62</v>
      </c>
      <c r="C29" s="468" t="s">
        <v>79</v>
      </c>
      <c r="D29" s="458" t="s">
        <v>51</v>
      </c>
      <c r="E29" s="458">
        <v>1</v>
      </c>
      <c r="F29" s="459">
        <v>8627.8700000000008</v>
      </c>
      <c r="G29" s="202"/>
    </row>
    <row r="30" spans="1:7" s="195" customFormat="1" ht="15">
      <c r="A30" s="199"/>
      <c r="B30" s="451"/>
      <c r="C30" s="468" t="s">
        <v>78</v>
      </c>
      <c r="D30" s="458" t="s">
        <v>51</v>
      </c>
      <c r="E30" s="458">
        <v>1</v>
      </c>
      <c r="F30" s="459"/>
      <c r="G30" s="198"/>
    </row>
    <row r="31" spans="1:7" s="195" customFormat="1" ht="15">
      <c r="A31" s="199"/>
      <c r="B31" s="427"/>
      <c r="C31" s="468" t="s">
        <v>80</v>
      </c>
      <c r="D31" s="458" t="s">
        <v>51</v>
      </c>
      <c r="E31" s="458">
        <v>6</v>
      </c>
      <c r="F31" s="459"/>
      <c r="G31" s="198"/>
    </row>
    <row r="32" spans="1:7" s="195" customFormat="1" ht="15">
      <c r="A32" s="199"/>
      <c r="B32" s="469" t="s">
        <v>52</v>
      </c>
      <c r="C32" s="216" t="s">
        <v>81</v>
      </c>
      <c r="D32" s="218" t="s">
        <v>82</v>
      </c>
      <c r="E32" s="220">
        <v>15</v>
      </c>
      <c r="F32" s="470">
        <v>12735</v>
      </c>
      <c r="G32" s="204"/>
    </row>
    <row r="33" spans="1:12" s="195" customFormat="1" ht="15">
      <c r="A33" s="199"/>
      <c r="B33" s="469" t="s">
        <v>52</v>
      </c>
      <c r="C33" s="216" t="s">
        <v>83</v>
      </c>
      <c r="D33" s="218" t="s">
        <v>82</v>
      </c>
      <c r="E33" s="220">
        <v>15</v>
      </c>
      <c r="F33" s="471">
        <v>12735</v>
      </c>
      <c r="G33" s="204"/>
    </row>
    <row r="34" spans="1:12" s="195" customFormat="1" ht="15.75" thickBot="1">
      <c r="A34" s="205"/>
      <c r="B34" s="472"/>
      <c r="C34" s="473"/>
      <c r="D34" s="474"/>
      <c r="E34" s="416" t="s">
        <v>54</v>
      </c>
      <c r="F34" s="417">
        <f>SUM(F21:F33)</f>
        <v>50416.26</v>
      </c>
      <c r="G34" s="209"/>
    </row>
    <row r="35" spans="1:12" s="195" customFormat="1" ht="15">
      <c r="A35" s="189"/>
      <c r="B35" s="444"/>
      <c r="C35" s="475" t="s">
        <v>68</v>
      </c>
      <c r="D35" s="476"/>
      <c r="E35" s="476"/>
      <c r="F35" s="477"/>
      <c r="G35" s="213"/>
    </row>
    <row r="36" spans="1:12" s="195" customFormat="1" ht="14.25">
      <c r="A36" s="189"/>
      <c r="B36" s="444"/>
      <c r="C36" s="478" t="s">
        <v>55</v>
      </c>
      <c r="D36" s="446"/>
      <c r="E36" s="446"/>
      <c r="F36" s="479"/>
      <c r="G36" s="213"/>
    </row>
    <row r="37" spans="1:12" s="195" customFormat="1" ht="15">
      <c r="A37" s="189"/>
      <c r="B37" s="422" t="s">
        <v>84</v>
      </c>
      <c r="C37" s="216" t="s">
        <v>85</v>
      </c>
      <c r="D37" s="217" t="s">
        <v>49</v>
      </c>
      <c r="E37" s="218">
        <v>10</v>
      </c>
      <c r="F37" s="382">
        <v>6252.35</v>
      </c>
      <c r="G37" s="219"/>
    </row>
    <row r="38" spans="1:12" s="195" customFormat="1" ht="15">
      <c r="A38" s="189"/>
      <c r="B38" s="451"/>
      <c r="C38" s="216" t="s">
        <v>86</v>
      </c>
      <c r="D38" s="220" t="s">
        <v>49</v>
      </c>
      <c r="E38" s="218">
        <v>10</v>
      </c>
      <c r="F38" s="382"/>
      <c r="G38" s="219"/>
    </row>
    <row r="39" spans="1:12" s="195" customFormat="1" ht="15">
      <c r="A39" s="189"/>
      <c r="B39" s="427"/>
      <c r="C39" s="221" t="s">
        <v>87</v>
      </c>
      <c r="D39" s="222" t="s">
        <v>51</v>
      </c>
      <c r="E39" s="223">
        <v>1</v>
      </c>
      <c r="F39" s="383"/>
      <c r="G39" s="219"/>
    </row>
    <row r="40" spans="1:12" s="195" customFormat="1" ht="15">
      <c r="A40" s="189"/>
      <c r="B40" s="480" t="s">
        <v>62</v>
      </c>
      <c r="C40" s="225" t="s">
        <v>88</v>
      </c>
      <c r="D40" s="220" t="s">
        <v>49</v>
      </c>
      <c r="E40" s="226">
        <v>30</v>
      </c>
      <c r="F40" s="339">
        <v>705.68</v>
      </c>
      <c r="G40" s="219"/>
    </row>
    <row r="41" spans="1:12" ht="15.75" thickBot="1">
      <c r="A41" s="162"/>
      <c r="B41" s="413"/>
      <c r="C41" s="481"/>
      <c r="D41" s="482"/>
      <c r="E41" s="483" t="s">
        <v>54</v>
      </c>
      <c r="F41" s="417">
        <f>SUM(F37:F40)</f>
        <v>6958.03</v>
      </c>
      <c r="G41" s="168"/>
    </row>
    <row r="42" spans="1:12" ht="15">
      <c r="A42" s="153"/>
      <c r="B42" s="484"/>
      <c r="C42" s="485" t="s">
        <v>89</v>
      </c>
      <c r="D42" s="486"/>
      <c r="E42" s="486"/>
      <c r="F42" s="487"/>
      <c r="G42" s="235"/>
    </row>
    <row r="43" spans="1:12" ht="15">
      <c r="A43" s="236"/>
      <c r="B43" s="465"/>
      <c r="C43" s="488" t="s">
        <v>90</v>
      </c>
      <c r="D43" s="220" t="s">
        <v>46</v>
      </c>
      <c r="E43" s="220">
        <v>11.7</v>
      </c>
      <c r="F43" s="489">
        <v>629.70000000000005</v>
      </c>
      <c r="G43" s="239"/>
    </row>
    <row r="44" spans="1:12" ht="15.75" thickBot="1">
      <c r="A44" s="236"/>
      <c r="B44" s="490"/>
      <c r="C44" s="491"/>
      <c r="D44" s="429"/>
      <c r="E44" s="492" t="s">
        <v>54</v>
      </c>
      <c r="F44" s="417">
        <f>SUM(F43:F43)</f>
        <v>629.70000000000005</v>
      </c>
      <c r="G44" s="243"/>
      <c r="K44" s="244"/>
      <c r="L44" s="245"/>
    </row>
    <row r="45" spans="1:12" ht="15">
      <c r="A45" s="148"/>
      <c r="B45" s="493"/>
      <c r="C45" s="494" t="s">
        <v>91</v>
      </c>
      <c r="D45" s="495"/>
      <c r="E45" s="495"/>
      <c r="F45" s="496"/>
      <c r="G45" s="250"/>
      <c r="K45" s="244"/>
      <c r="L45" s="244"/>
    </row>
    <row r="46" spans="1:12" ht="12.75" customHeight="1">
      <c r="A46" s="158"/>
      <c r="B46" s="434" t="s">
        <v>52</v>
      </c>
      <c r="C46" s="251" t="s">
        <v>92</v>
      </c>
      <c r="D46" s="252" t="s">
        <v>93</v>
      </c>
      <c r="E46" s="252">
        <v>6</v>
      </c>
      <c r="F46" s="497">
        <v>768</v>
      </c>
      <c r="G46" s="250"/>
    </row>
    <row r="47" spans="1:12" ht="15.75" thickBot="1">
      <c r="A47" s="162"/>
      <c r="B47" s="413"/>
      <c r="C47" s="498"/>
      <c r="D47" s="482"/>
      <c r="E47" s="483" t="s">
        <v>54</v>
      </c>
      <c r="F47" s="417">
        <f>SUM(F46:F46)</f>
        <v>768</v>
      </c>
      <c r="G47" s="250"/>
    </row>
    <row r="48" spans="1:12" ht="15">
      <c r="A48" s="153"/>
      <c r="B48" s="484"/>
      <c r="C48" s="494" t="s">
        <v>91</v>
      </c>
      <c r="D48" s="499"/>
      <c r="E48" s="500"/>
      <c r="F48" s="501"/>
      <c r="G48" s="250"/>
    </row>
    <row r="49" spans="1:7" ht="15">
      <c r="A49" s="158"/>
      <c r="B49" s="434"/>
      <c r="C49" s="478" t="s">
        <v>55</v>
      </c>
      <c r="D49" s="429"/>
      <c r="E49" s="492"/>
      <c r="F49" s="502"/>
      <c r="G49" s="250"/>
    </row>
    <row r="50" spans="1:7" ht="15">
      <c r="A50" s="158"/>
      <c r="B50" s="411" t="s">
        <v>62</v>
      </c>
      <c r="C50" s="503" t="s">
        <v>94</v>
      </c>
      <c r="D50" s="313" t="s">
        <v>51</v>
      </c>
      <c r="E50" s="313">
        <v>11</v>
      </c>
      <c r="F50" s="315">
        <v>774.22</v>
      </c>
      <c r="G50" s="161"/>
    </row>
    <row r="51" spans="1:7" ht="12.75" customHeight="1">
      <c r="A51" s="158"/>
      <c r="B51" s="432" t="s">
        <v>95</v>
      </c>
      <c r="C51" s="251" t="s">
        <v>96</v>
      </c>
      <c r="D51" s="504" t="s">
        <v>93</v>
      </c>
      <c r="E51" s="504">
        <v>1</v>
      </c>
      <c r="F51" s="505">
        <v>484.56</v>
      </c>
      <c r="G51" s="250"/>
    </row>
    <row r="52" spans="1:7" ht="16.5" customHeight="1" thickBot="1">
      <c r="A52" s="158"/>
      <c r="B52" s="433"/>
      <c r="C52" s="514" t="s">
        <v>92</v>
      </c>
      <c r="D52" s="506" t="s">
        <v>93</v>
      </c>
      <c r="E52" s="506">
        <v>3</v>
      </c>
      <c r="F52" s="507"/>
      <c r="G52" s="250"/>
    </row>
    <row r="53" spans="1:7" ht="13.5" thickBot="1">
      <c r="A53" s="162"/>
      <c r="B53" s="163"/>
      <c r="C53" s="407"/>
      <c r="D53" s="406"/>
      <c r="E53" s="230" t="s">
        <v>54</v>
      </c>
      <c r="F53" s="167">
        <f>SUM(F50:F52)</f>
        <v>1258.78</v>
      </c>
      <c r="G53" s="515"/>
    </row>
    <row r="54" spans="1:7" ht="13.5" thickBot="1">
      <c r="A54" s="261"/>
      <c r="B54" s="516"/>
      <c r="C54" s="517"/>
      <c r="D54" s="516"/>
      <c r="E54" s="264" t="s">
        <v>97</v>
      </c>
      <c r="F54" s="265">
        <f>F10+F19+F34+F41+F44+F47+F53</f>
        <v>70050.64</v>
      </c>
      <c r="G54" s="518"/>
    </row>
    <row r="55" spans="1:7" ht="15">
      <c r="B55" s="508"/>
      <c r="C55" s="509" t="s">
        <v>20</v>
      </c>
      <c r="D55" s="510"/>
      <c r="E55" s="511" t="s">
        <v>22</v>
      </c>
      <c r="F55" s="512"/>
    </row>
    <row r="56" spans="1:7" s="272" customFormat="1" ht="15.75">
      <c r="A56" s="384" t="s">
        <v>33</v>
      </c>
      <c r="B56" s="384"/>
      <c r="C56" s="384"/>
      <c r="D56" s="384"/>
      <c r="E56" s="384"/>
      <c r="F56" s="384"/>
      <c r="G56" s="384"/>
    </row>
    <row r="57" spans="1:7" ht="18.75" thickBot="1">
      <c r="A57" s="385" t="s">
        <v>34</v>
      </c>
      <c r="B57" s="385"/>
      <c r="C57" s="385"/>
      <c r="D57" s="385"/>
      <c r="E57" s="385"/>
      <c r="F57" s="385"/>
      <c r="G57" s="385"/>
    </row>
    <row r="58" spans="1:7" ht="27" thickBot="1">
      <c r="A58" s="386" t="s">
        <v>98</v>
      </c>
      <c r="B58" s="387"/>
      <c r="C58" s="387"/>
      <c r="D58" s="387"/>
      <c r="E58" s="387"/>
      <c r="F58" s="387"/>
      <c r="G58" s="388"/>
    </row>
    <row r="59" spans="1:7" ht="13.5" thickBot="1">
      <c r="A59" s="135"/>
      <c r="B59" s="136"/>
      <c r="C59" s="137"/>
      <c r="D59" s="138"/>
      <c r="E59" s="138"/>
      <c r="F59" s="139"/>
      <c r="G59" s="140"/>
    </row>
    <row r="60" spans="1:7" ht="13.5" thickBot="1">
      <c r="A60" s="141" t="s">
        <v>36</v>
      </c>
      <c r="B60" s="142" t="s">
        <v>37</v>
      </c>
      <c r="C60" s="273" t="s">
        <v>38</v>
      </c>
      <c r="D60" s="144" t="s">
        <v>39</v>
      </c>
      <c r="E60" s="145" t="s">
        <v>40</v>
      </c>
      <c r="F60" s="146" t="s">
        <v>41</v>
      </c>
      <c r="G60" s="147" t="s">
        <v>42</v>
      </c>
    </row>
    <row r="61" spans="1:7">
      <c r="A61" s="148"/>
      <c r="B61" s="149"/>
      <c r="C61" s="274" t="s">
        <v>43</v>
      </c>
      <c r="D61" s="145"/>
      <c r="E61" s="145"/>
      <c r="F61" s="151"/>
      <c r="G61" s="152"/>
    </row>
    <row r="62" spans="1:7" ht="15.75">
      <c r="A62" s="153"/>
      <c r="B62" s="275" t="s">
        <v>62</v>
      </c>
      <c r="C62" s="154" t="s">
        <v>99</v>
      </c>
      <c r="D62" s="155" t="s">
        <v>59</v>
      </c>
      <c r="E62" s="156">
        <v>0.5</v>
      </c>
      <c r="F62" s="176">
        <v>3859.8</v>
      </c>
      <c r="G62" s="157"/>
    </row>
    <row r="63" spans="1:7" ht="15.75">
      <c r="A63" s="153"/>
      <c r="B63" s="182" t="s">
        <v>52</v>
      </c>
      <c r="C63" s="154" t="s">
        <v>53</v>
      </c>
      <c r="D63" s="160" t="s">
        <v>51</v>
      </c>
      <c r="E63" s="155">
        <v>2</v>
      </c>
      <c r="F63" s="276">
        <v>1280.18</v>
      </c>
      <c r="G63" s="157"/>
    </row>
    <row r="64" spans="1:7" ht="13.5" thickBot="1">
      <c r="A64" s="162"/>
      <c r="B64" s="163"/>
      <c r="C64" s="164"/>
      <c r="D64" s="165"/>
      <c r="E64" s="166" t="s">
        <v>54</v>
      </c>
      <c r="F64" s="167">
        <f>SUM(F62:F63)</f>
        <v>5139.9799999999996</v>
      </c>
      <c r="G64" s="168"/>
    </row>
    <row r="65" spans="1:10">
      <c r="A65" s="148"/>
      <c r="B65" s="246"/>
      <c r="C65" s="277" t="s">
        <v>43</v>
      </c>
      <c r="D65" s="278"/>
      <c r="E65" s="279"/>
      <c r="F65" s="280"/>
      <c r="G65" s="281"/>
      <c r="I65" t="s">
        <v>100</v>
      </c>
      <c r="J65" s="175" t="e">
        <f>F64+F85+#REF!+F96</f>
        <v>#REF!</v>
      </c>
    </row>
    <row r="66" spans="1:10" ht="15.75">
      <c r="A66" s="158"/>
      <c r="B66" s="180"/>
      <c r="C66" s="282" t="s">
        <v>55</v>
      </c>
      <c r="D66" s="155"/>
      <c r="E66" s="156"/>
      <c r="F66" s="176"/>
      <c r="G66" s="250"/>
    </row>
    <row r="67" spans="1:10" ht="15.75">
      <c r="A67" s="158"/>
      <c r="B67" s="401" t="s">
        <v>69</v>
      </c>
      <c r="C67" s="154" t="s">
        <v>101</v>
      </c>
      <c r="D67" s="155" t="s">
        <v>51</v>
      </c>
      <c r="E67" s="155">
        <v>1</v>
      </c>
      <c r="F67" s="379">
        <v>2636.13</v>
      </c>
      <c r="G67" s="250"/>
      <c r="I67" t="s">
        <v>56</v>
      </c>
      <c r="J67" s="175">
        <f>F78+F92+F102</f>
        <v>16142.53</v>
      </c>
    </row>
    <row r="68" spans="1:10" ht="15.75">
      <c r="A68" s="158"/>
      <c r="B68" s="401"/>
      <c r="C68" s="154" t="s">
        <v>102</v>
      </c>
      <c r="D68" s="155" t="s">
        <v>51</v>
      </c>
      <c r="E68" s="155">
        <v>1</v>
      </c>
      <c r="F68" s="379"/>
      <c r="G68" s="250"/>
    </row>
    <row r="69" spans="1:10" ht="15.75">
      <c r="A69" s="158"/>
      <c r="B69" s="401"/>
      <c r="C69" s="154" t="s">
        <v>103</v>
      </c>
      <c r="D69" s="155" t="s">
        <v>49</v>
      </c>
      <c r="E69" s="155">
        <v>2</v>
      </c>
      <c r="F69" s="379"/>
      <c r="G69" s="250"/>
    </row>
    <row r="70" spans="1:10" ht="15.75">
      <c r="A70" s="158"/>
      <c r="B70" s="401" t="s">
        <v>104</v>
      </c>
      <c r="C70" s="154" t="s">
        <v>105</v>
      </c>
      <c r="D70" s="155" t="s">
        <v>51</v>
      </c>
      <c r="E70" s="155">
        <v>1</v>
      </c>
      <c r="F70" s="379">
        <v>1446.42</v>
      </c>
      <c r="G70" s="250"/>
    </row>
    <row r="71" spans="1:10" ht="15.75">
      <c r="A71" s="158"/>
      <c r="B71" s="401"/>
      <c r="C71" s="154" t="s">
        <v>103</v>
      </c>
      <c r="D71" s="155" t="s">
        <v>106</v>
      </c>
      <c r="E71" s="155">
        <v>1.5</v>
      </c>
      <c r="F71" s="379"/>
      <c r="G71" s="250"/>
    </row>
    <row r="72" spans="1:10" ht="15.75">
      <c r="A72" s="158"/>
      <c r="B72" s="401"/>
      <c r="C72" s="283" t="s">
        <v>58</v>
      </c>
      <c r="D72" s="171" t="s">
        <v>59</v>
      </c>
      <c r="E72" s="171">
        <v>1</v>
      </c>
      <c r="F72" s="393"/>
      <c r="G72" s="250"/>
    </row>
    <row r="73" spans="1:10" ht="15.75">
      <c r="A73" s="236"/>
      <c r="B73" s="159" t="s">
        <v>57</v>
      </c>
      <c r="C73" s="283" t="s">
        <v>58</v>
      </c>
      <c r="D73" s="171" t="s">
        <v>59</v>
      </c>
      <c r="E73" s="171">
        <v>3</v>
      </c>
      <c r="F73" s="173">
        <v>347.11</v>
      </c>
      <c r="G73" s="161"/>
    </row>
    <row r="74" spans="1:10" ht="15.75">
      <c r="A74" s="236"/>
      <c r="B74" s="159" t="s">
        <v>107</v>
      </c>
      <c r="C74" s="284" t="s">
        <v>60</v>
      </c>
      <c r="D74" s="156" t="s">
        <v>51</v>
      </c>
      <c r="E74" s="156">
        <v>1</v>
      </c>
      <c r="F74" s="185">
        <v>1382.67</v>
      </c>
      <c r="G74" s="161"/>
    </row>
    <row r="75" spans="1:10" ht="15.75">
      <c r="A75" s="236"/>
      <c r="B75" s="169" t="s">
        <v>62</v>
      </c>
      <c r="C75" s="154" t="s">
        <v>63</v>
      </c>
      <c r="D75" s="155" t="s">
        <v>51</v>
      </c>
      <c r="E75" s="155">
        <v>1</v>
      </c>
      <c r="F75" s="176">
        <v>614.04</v>
      </c>
      <c r="G75" s="161"/>
    </row>
    <row r="76" spans="1:10" ht="31.5">
      <c r="A76" s="236"/>
      <c r="B76" s="180" t="s">
        <v>65</v>
      </c>
      <c r="C76" s="154" t="s">
        <v>66</v>
      </c>
      <c r="D76" s="155" t="s">
        <v>59</v>
      </c>
      <c r="E76" s="156">
        <v>33</v>
      </c>
      <c r="F76" s="185">
        <v>2202</v>
      </c>
      <c r="G76" s="161"/>
    </row>
    <row r="77" spans="1:10" ht="31.5">
      <c r="A77" s="236"/>
      <c r="B77" s="182" t="s">
        <v>52</v>
      </c>
      <c r="C77" s="183" t="s">
        <v>67</v>
      </c>
      <c r="D77" s="184" t="s">
        <v>59</v>
      </c>
      <c r="E77" s="156">
        <v>2</v>
      </c>
      <c r="F77" s="185">
        <v>154.44</v>
      </c>
      <c r="G77" s="161"/>
    </row>
    <row r="78" spans="1:10" ht="13.5" thickBot="1">
      <c r="A78" s="162"/>
      <c r="B78" s="285"/>
      <c r="C78" s="186"/>
      <c r="D78" s="187"/>
      <c r="E78" s="188" t="s">
        <v>54</v>
      </c>
      <c r="F78" s="167">
        <f>SUM(F67:F77)</f>
        <v>8782.81</v>
      </c>
      <c r="G78" s="286"/>
    </row>
    <row r="79" spans="1:10">
      <c r="A79" s="189"/>
      <c r="B79" s="190"/>
      <c r="C79" s="191" t="s">
        <v>68</v>
      </c>
      <c r="D79" s="192"/>
      <c r="E79" s="192"/>
      <c r="F79" s="193"/>
      <c r="G79" s="194"/>
    </row>
    <row r="80" spans="1:10" ht="15.75">
      <c r="A80" s="196"/>
      <c r="B80" s="394" t="s">
        <v>108</v>
      </c>
      <c r="C80" s="287" t="s">
        <v>109</v>
      </c>
      <c r="D80" s="156" t="s">
        <v>110</v>
      </c>
      <c r="E80" s="156">
        <v>10</v>
      </c>
      <c r="F80" s="397">
        <v>51018.25</v>
      </c>
      <c r="G80" s="197"/>
    </row>
    <row r="81" spans="1:7" ht="15.75">
      <c r="A81" s="196"/>
      <c r="B81" s="395"/>
      <c r="C81" s="284" t="s">
        <v>111</v>
      </c>
      <c r="D81" s="156" t="s">
        <v>51</v>
      </c>
      <c r="E81" s="156">
        <v>4</v>
      </c>
      <c r="F81" s="397"/>
      <c r="G81" s="197"/>
    </row>
    <row r="82" spans="1:7" ht="15.75">
      <c r="A82" s="196"/>
      <c r="B82" s="395"/>
      <c r="C82" s="287" t="s">
        <v>73</v>
      </c>
      <c r="D82" s="156" t="s">
        <v>110</v>
      </c>
      <c r="E82" s="156">
        <v>1</v>
      </c>
      <c r="F82" s="397"/>
      <c r="G82" s="197"/>
    </row>
    <row r="83" spans="1:7" ht="15.75">
      <c r="A83" s="288"/>
      <c r="B83" s="396"/>
      <c r="C83" s="284" t="s">
        <v>112</v>
      </c>
      <c r="D83" s="156" t="s">
        <v>51</v>
      </c>
      <c r="E83" s="156">
        <v>1</v>
      </c>
      <c r="F83" s="397"/>
      <c r="G83" s="198"/>
    </row>
    <row r="84" spans="1:7" ht="15.75">
      <c r="A84" s="288"/>
      <c r="B84" s="289" t="s">
        <v>52</v>
      </c>
      <c r="C84" s="154" t="s">
        <v>113</v>
      </c>
      <c r="D84" s="160" t="s">
        <v>51</v>
      </c>
      <c r="E84" s="155">
        <v>10</v>
      </c>
      <c r="F84" s="290">
        <v>11010</v>
      </c>
      <c r="G84" s="198"/>
    </row>
    <row r="85" spans="1:7" ht="13.5" thickBot="1">
      <c r="A85" s="205"/>
      <c r="B85" s="206"/>
      <c r="C85" s="207"/>
      <c r="D85" s="208"/>
      <c r="E85" s="166" t="s">
        <v>54</v>
      </c>
      <c r="F85" s="167">
        <f>SUM(F80:F84)</f>
        <v>62028.25</v>
      </c>
      <c r="G85" s="209"/>
    </row>
    <row r="86" spans="1:7">
      <c r="A86" s="189"/>
      <c r="B86" s="190"/>
      <c r="C86" s="210" t="s">
        <v>68</v>
      </c>
      <c r="D86" s="211"/>
      <c r="E86" s="211"/>
      <c r="F86" s="212"/>
      <c r="G86" s="213"/>
    </row>
    <row r="87" spans="1:7">
      <c r="A87" s="189"/>
      <c r="B87" s="190"/>
      <c r="C87" s="214" t="s">
        <v>55</v>
      </c>
      <c r="D87" s="192"/>
      <c r="E87" s="192"/>
      <c r="F87" s="215"/>
      <c r="G87" s="213"/>
    </row>
    <row r="88" spans="1:7" ht="15.75">
      <c r="A88" s="189"/>
      <c r="B88" s="201" t="s">
        <v>108</v>
      </c>
      <c r="C88" s="284" t="s">
        <v>85</v>
      </c>
      <c r="D88" s="156" t="s">
        <v>49</v>
      </c>
      <c r="E88" s="156">
        <v>8</v>
      </c>
      <c r="F88" s="185">
        <v>5338.25</v>
      </c>
      <c r="G88" s="219"/>
    </row>
    <row r="89" spans="1:7" ht="15">
      <c r="A89" s="189"/>
      <c r="B89" s="380" t="s">
        <v>84</v>
      </c>
      <c r="C89" s="291" t="s">
        <v>114</v>
      </c>
      <c r="D89" s="220" t="s">
        <v>51</v>
      </c>
      <c r="E89" s="218">
        <v>1</v>
      </c>
      <c r="F89" s="382">
        <v>384.88</v>
      </c>
      <c r="G89" s="219"/>
    </row>
    <row r="90" spans="1:7" ht="15">
      <c r="A90" s="189"/>
      <c r="B90" s="381"/>
      <c r="C90" s="221" t="s">
        <v>115</v>
      </c>
      <c r="D90" s="222" t="s">
        <v>51</v>
      </c>
      <c r="E90" s="223">
        <v>1</v>
      </c>
      <c r="F90" s="383"/>
      <c r="G90" s="219"/>
    </row>
    <row r="91" spans="1:7" ht="15">
      <c r="A91" s="189"/>
      <c r="B91" s="224" t="s">
        <v>62</v>
      </c>
      <c r="C91" s="225" t="s">
        <v>88</v>
      </c>
      <c r="D91" s="220" t="s">
        <v>49</v>
      </c>
      <c r="E91" s="226">
        <v>20</v>
      </c>
      <c r="F91" s="227">
        <v>470.46</v>
      </c>
      <c r="G91" s="219"/>
    </row>
    <row r="92" spans="1:7" ht="13.5" thickBot="1">
      <c r="A92" s="162"/>
      <c r="B92" s="163"/>
      <c r="C92" s="228"/>
      <c r="D92" s="229"/>
      <c r="E92" s="230" t="s">
        <v>54</v>
      </c>
      <c r="F92" s="167">
        <f>SUM(F88:F91)</f>
        <v>6193.59</v>
      </c>
      <c r="G92" s="168"/>
    </row>
    <row r="93" spans="1:7">
      <c r="A93" s="148"/>
      <c r="B93" s="246"/>
      <c r="C93" s="247" t="s">
        <v>91</v>
      </c>
      <c r="D93" s="248"/>
      <c r="E93" s="248"/>
      <c r="F93" s="249"/>
      <c r="G93" s="250"/>
    </row>
    <row r="94" spans="1:7" ht="25.5">
      <c r="A94" s="158"/>
      <c r="B94" s="371" t="s">
        <v>52</v>
      </c>
      <c r="C94" s="260" t="s">
        <v>92</v>
      </c>
      <c r="D94" s="292" t="s">
        <v>93</v>
      </c>
      <c r="E94" s="292">
        <v>3</v>
      </c>
      <c r="F94" s="398">
        <v>789</v>
      </c>
      <c r="G94" s="250"/>
    </row>
    <row r="95" spans="1:7">
      <c r="A95" s="158"/>
      <c r="B95" s="372"/>
      <c r="C95" s="260" t="s">
        <v>96</v>
      </c>
      <c r="D95" s="292" t="s">
        <v>93</v>
      </c>
      <c r="E95" s="292">
        <v>1</v>
      </c>
      <c r="F95" s="399"/>
      <c r="G95" s="250"/>
    </row>
    <row r="96" spans="1:7" ht="13.5" thickBot="1">
      <c r="A96" s="162"/>
      <c r="B96" s="163"/>
      <c r="C96" s="253"/>
      <c r="D96" s="229"/>
      <c r="E96" s="230" t="s">
        <v>54</v>
      </c>
      <c r="F96" s="167">
        <f>SUM(F94:F95)</f>
        <v>789</v>
      </c>
      <c r="G96" s="250"/>
    </row>
    <row r="97" spans="1:7">
      <c r="A97" s="153"/>
      <c r="B97" s="231"/>
      <c r="C97" s="247" t="s">
        <v>91</v>
      </c>
      <c r="D97" s="254"/>
      <c r="E97" s="255"/>
      <c r="F97" s="256"/>
      <c r="G97" s="250"/>
    </row>
    <row r="98" spans="1:7">
      <c r="A98" s="158"/>
      <c r="B98" s="180"/>
      <c r="C98" s="214" t="s">
        <v>55</v>
      </c>
      <c r="D98" s="178"/>
      <c r="E98" s="242"/>
      <c r="F98" s="257"/>
      <c r="G98" s="250"/>
    </row>
    <row r="99" spans="1:7" ht="15.75">
      <c r="A99" s="158"/>
      <c r="B99" s="371" t="s">
        <v>77</v>
      </c>
      <c r="C99" s="287" t="s">
        <v>94</v>
      </c>
      <c r="D99" s="156" t="s">
        <v>51</v>
      </c>
      <c r="E99" s="156">
        <v>6</v>
      </c>
      <c r="F99" s="400">
        <v>954.97</v>
      </c>
      <c r="G99" s="161"/>
    </row>
    <row r="100" spans="1:7" ht="15.75">
      <c r="A100" s="158"/>
      <c r="B100" s="372"/>
      <c r="C100" s="287" t="s">
        <v>116</v>
      </c>
      <c r="D100" s="156" t="s">
        <v>51</v>
      </c>
      <c r="E100" s="156">
        <v>2</v>
      </c>
      <c r="F100" s="400"/>
      <c r="G100" s="161"/>
    </row>
    <row r="101" spans="1:7" ht="15.75">
      <c r="A101" s="158"/>
      <c r="B101" s="231" t="s">
        <v>62</v>
      </c>
      <c r="C101" s="287" t="s">
        <v>94</v>
      </c>
      <c r="D101" s="156" t="s">
        <v>51</v>
      </c>
      <c r="E101" s="293">
        <v>3</v>
      </c>
      <c r="F101" s="294">
        <v>211.16</v>
      </c>
      <c r="G101" s="161"/>
    </row>
    <row r="102" spans="1:7" ht="13.5" thickBot="1">
      <c r="A102" s="162"/>
      <c r="B102" s="163"/>
      <c r="C102" s="253"/>
      <c r="D102" s="229"/>
      <c r="E102" s="230" t="s">
        <v>54</v>
      </c>
      <c r="F102" s="167">
        <f>SUM(F99:F101)</f>
        <v>1166.1300000000001</v>
      </c>
      <c r="G102" s="168"/>
    </row>
    <row r="103" spans="1:7" ht="13.5" thickBot="1">
      <c r="A103" s="261"/>
      <c r="B103" s="262"/>
      <c r="C103" s="263"/>
      <c r="D103" s="262"/>
      <c r="E103" s="264" t="s">
        <v>97</v>
      </c>
      <c r="F103" s="265">
        <f>F64+F78+F85+F92+F96+F102</f>
        <v>84099.76</v>
      </c>
      <c r="G103" s="266"/>
    </row>
    <row r="105" spans="1:7">
      <c r="B105" s="267"/>
      <c r="C105" s="268" t="s">
        <v>20</v>
      </c>
      <c r="D105" s="269"/>
      <c r="E105" s="270" t="s">
        <v>22</v>
      </c>
      <c r="F105" s="271"/>
    </row>
    <row r="106" spans="1:7">
      <c r="B106" s="267"/>
      <c r="C106" s="268"/>
      <c r="D106" s="269"/>
      <c r="E106" s="270"/>
      <c r="F106" s="271"/>
    </row>
    <row r="107" spans="1:7">
      <c r="B107" s="267"/>
      <c r="C107" s="268"/>
      <c r="D107" s="269"/>
      <c r="E107" s="270"/>
      <c r="F107" s="271"/>
    </row>
    <row r="108" spans="1:7">
      <c r="B108" s="267"/>
      <c r="C108" s="268"/>
      <c r="D108" s="269"/>
      <c r="E108" s="270"/>
      <c r="F108" s="271"/>
    </row>
    <row r="109" spans="1:7">
      <c r="B109" s="267"/>
      <c r="C109" s="268"/>
      <c r="D109" s="269"/>
      <c r="E109" s="270"/>
      <c r="F109" s="271"/>
    </row>
    <row r="110" spans="1:7">
      <c r="B110" s="267"/>
      <c r="C110" s="268"/>
      <c r="D110" s="269"/>
      <c r="E110" s="270"/>
      <c r="F110" s="271"/>
    </row>
    <row r="111" spans="1:7">
      <c r="B111" s="267"/>
      <c r="C111" s="268"/>
      <c r="D111" s="269"/>
      <c r="E111" s="270"/>
      <c r="F111" s="271"/>
    </row>
    <row r="112" spans="1:7">
      <c r="B112" s="267"/>
      <c r="C112" s="268"/>
      <c r="D112" s="269"/>
      <c r="E112" s="270"/>
      <c r="F112" s="271"/>
    </row>
    <row r="113" spans="1:10" ht="15.75">
      <c r="A113" s="384" t="s">
        <v>33</v>
      </c>
      <c r="B113" s="384"/>
      <c r="C113" s="384"/>
      <c r="D113" s="384"/>
      <c r="E113" s="384"/>
      <c r="F113" s="384"/>
      <c r="G113" s="384"/>
    </row>
    <row r="114" spans="1:10" ht="18.75" thickBot="1">
      <c r="A114" s="385" t="s">
        <v>34</v>
      </c>
      <c r="B114" s="385"/>
      <c r="C114" s="385"/>
      <c r="D114" s="385"/>
      <c r="E114" s="385"/>
      <c r="F114" s="385"/>
      <c r="G114" s="385"/>
    </row>
    <row r="115" spans="1:10" ht="27" thickBot="1">
      <c r="A115" s="386" t="s">
        <v>117</v>
      </c>
      <c r="B115" s="387"/>
      <c r="C115" s="387"/>
      <c r="D115" s="387"/>
      <c r="E115" s="387"/>
      <c r="F115" s="387"/>
      <c r="G115" s="388"/>
    </row>
    <row r="116" spans="1:10" ht="13.5" thickBot="1">
      <c r="A116" s="135"/>
      <c r="B116" s="136"/>
      <c r="C116" s="137"/>
      <c r="D116" s="138"/>
      <c r="E116" s="138"/>
      <c r="F116" s="139"/>
      <c r="G116" s="140"/>
    </row>
    <row r="117" spans="1:10" ht="13.5" thickBot="1">
      <c r="A117" s="141" t="s">
        <v>36</v>
      </c>
      <c r="B117" s="142" t="s">
        <v>37</v>
      </c>
      <c r="C117" s="143" t="s">
        <v>38</v>
      </c>
      <c r="D117" s="144" t="s">
        <v>39</v>
      </c>
      <c r="E117" s="145" t="s">
        <v>40</v>
      </c>
      <c r="F117" s="146" t="s">
        <v>41</v>
      </c>
      <c r="G117" s="147" t="s">
        <v>42</v>
      </c>
    </row>
    <row r="118" spans="1:10">
      <c r="A118" s="148"/>
      <c r="B118" s="149"/>
      <c r="C118" s="150" t="s">
        <v>43</v>
      </c>
      <c r="D118" s="145"/>
      <c r="E118" s="145"/>
      <c r="F118" s="151"/>
      <c r="G118" s="295"/>
    </row>
    <row r="119" spans="1:10" ht="15.75">
      <c r="A119" s="153"/>
      <c r="B119" s="391" t="s">
        <v>77</v>
      </c>
      <c r="C119" s="296" t="s">
        <v>118</v>
      </c>
      <c r="D119" s="155" t="s">
        <v>46</v>
      </c>
      <c r="E119" s="156">
        <v>2.5</v>
      </c>
      <c r="F119" s="379">
        <v>7273.8</v>
      </c>
      <c r="G119" s="297"/>
    </row>
    <row r="120" spans="1:10" ht="15.75">
      <c r="A120" s="153"/>
      <c r="B120" s="392"/>
      <c r="C120" s="298" t="s">
        <v>119</v>
      </c>
      <c r="D120" s="171" t="s">
        <v>51</v>
      </c>
      <c r="E120" s="172">
        <v>2</v>
      </c>
      <c r="F120" s="393"/>
      <c r="G120" s="297"/>
    </row>
    <row r="121" spans="1:10" ht="15.75">
      <c r="A121" s="153"/>
      <c r="B121" s="182" t="s">
        <v>107</v>
      </c>
      <c r="C121" s="296" t="s">
        <v>119</v>
      </c>
      <c r="D121" s="156" t="s">
        <v>51</v>
      </c>
      <c r="E121" s="156">
        <v>2</v>
      </c>
      <c r="F121" s="185">
        <v>3763.98</v>
      </c>
      <c r="G121" s="299"/>
    </row>
    <row r="122" spans="1:10" ht="13.5" thickBot="1">
      <c r="A122" s="162"/>
      <c r="B122" s="163"/>
      <c r="C122" s="164"/>
      <c r="D122" s="165"/>
      <c r="E122" s="166" t="s">
        <v>54</v>
      </c>
      <c r="F122" s="167">
        <f>SUM(F119:F121)</f>
        <v>11037.78</v>
      </c>
      <c r="G122" s="168"/>
    </row>
    <row r="123" spans="1:10" ht="15.75">
      <c r="A123" s="153"/>
      <c r="B123" s="169"/>
      <c r="C123" s="214" t="s">
        <v>55</v>
      </c>
      <c r="D123" s="171"/>
      <c r="E123" s="172"/>
      <c r="F123" s="173"/>
      <c r="G123" s="174"/>
    </row>
    <row r="124" spans="1:10" ht="15.75">
      <c r="A124" s="153"/>
      <c r="B124" s="371" t="s">
        <v>104</v>
      </c>
      <c r="C124" s="154" t="s">
        <v>105</v>
      </c>
      <c r="D124" s="155" t="s">
        <v>51</v>
      </c>
      <c r="E124" s="155">
        <v>2</v>
      </c>
      <c r="F124" s="379">
        <v>2055.33</v>
      </c>
      <c r="G124" s="174"/>
    </row>
    <row r="125" spans="1:10" ht="15.75">
      <c r="A125" s="153"/>
      <c r="B125" s="372"/>
      <c r="C125" s="154" t="s">
        <v>58</v>
      </c>
      <c r="D125" s="155" t="s">
        <v>59</v>
      </c>
      <c r="E125" s="155">
        <v>1</v>
      </c>
      <c r="F125" s="379"/>
      <c r="G125" s="174"/>
      <c r="I125" t="s">
        <v>100</v>
      </c>
      <c r="J125" s="175">
        <f>F122+F131+F145+F148</f>
        <v>12120.51</v>
      </c>
    </row>
    <row r="126" spans="1:10" ht="31.5">
      <c r="A126" s="153"/>
      <c r="B126" s="180" t="s">
        <v>65</v>
      </c>
      <c r="C126" s="154" t="s">
        <v>66</v>
      </c>
      <c r="D126" s="155" t="s">
        <v>59</v>
      </c>
      <c r="E126" s="255">
        <v>33</v>
      </c>
      <c r="F126" s="256">
        <v>2202.1999999999998</v>
      </c>
      <c r="G126" s="235"/>
    </row>
    <row r="127" spans="1:10" ht="31.5">
      <c r="A127" s="153"/>
      <c r="B127" s="182" t="s">
        <v>52</v>
      </c>
      <c r="C127" s="183" t="s">
        <v>67</v>
      </c>
      <c r="D127" s="184" t="s">
        <v>59</v>
      </c>
      <c r="E127" s="255">
        <v>5</v>
      </c>
      <c r="F127" s="256">
        <v>231.66</v>
      </c>
      <c r="G127" s="235"/>
      <c r="I127" t="s">
        <v>56</v>
      </c>
      <c r="J127" s="175">
        <f>F128+F141+F153</f>
        <v>26763.14</v>
      </c>
    </row>
    <row r="128" spans="1:10" ht="13.5" thickBot="1">
      <c r="A128" s="162"/>
      <c r="B128" s="163"/>
      <c r="C128" s="300"/>
      <c r="D128" s="229"/>
      <c r="E128" s="166" t="s">
        <v>54</v>
      </c>
      <c r="F128" s="167">
        <f>SUM(F124:F127)</f>
        <v>4489.1899999999996</v>
      </c>
      <c r="G128" s="168"/>
    </row>
    <row r="129" spans="1:7">
      <c r="A129" s="189"/>
      <c r="B129" s="190"/>
      <c r="C129" s="210" t="s">
        <v>68</v>
      </c>
      <c r="D129" s="211"/>
      <c r="E129" s="211"/>
      <c r="F129" s="301"/>
      <c r="G129" s="194"/>
    </row>
    <row r="130" spans="1:7">
      <c r="A130" s="288"/>
      <c r="B130" s="302"/>
      <c r="C130" s="303"/>
      <c r="D130" s="304"/>
      <c r="E130" s="304"/>
      <c r="F130" s="305"/>
      <c r="G130" s="306"/>
    </row>
    <row r="131" spans="1:7" ht="13.5" thickBot="1">
      <c r="A131" s="205"/>
      <c r="B131" s="206"/>
      <c r="C131" s="207"/>
      <c r="D131" s="208"/>
      <c r="E131" s="166" t="s">
        <v>54</v>
      </c>
      <c r="F131" s="167">
        <f>SUM(F130:F130)</f>
        <v>0</v>
      </c>
      <c r="G131" s="209"/>
    </row>
    <row r="132" spans="1:7">
      <c r="A132" s="189"/>
      <c r="B132" s="190"/>
      <c r="C132" s="210" t="s">
        <v>68</v>
      </c>
      <c r="D132" s="211"/>
      <c r="E132" s="211"/>
      <c r="F132" s="212"/>
      <c r="G132" s="213"/>
    </row>
    <row r="133" spans="1:7">
      <c r="A133" s="189"/>
      <c r="B133" s="190"/>
      <c r="C133" s="214" t="s">
        <v>55</v>
      </c>
      <c r="D133" s="192"/>
      <c r="E133" s="192"/>
      <c r="F133" s="215"/>
      <c r="G133" s="213"/>
    </row>
    <row r="134" spans="1:7" ht="15.75">
      <c r="A134" s="189"/>
      <c r="B134" s="224" t="s">
        <v>69</v>
      </c>
      <c r="C134" s="307" t="s">
        <v>120</v>
      </c>
      <c r="D134" s="308" t="s">
        <v>110</v>
      </c>
      <c r="E134" s="308">
        <v>8</v>
      </c>
      <c r="F134" s="173">
        <v>222.49</v>
      </c>
      <c r="G134" s="219"/>
    </row>
    <row r="135" spans="1:7" ht="15.75">
      <c r="A135" s="189"/>
      <c r="B135" s="224" t="s">
        <v>104</v>
      </c>
      <c r="C135" s="309" t="s">
        <v>121</v>
      </c>
      <c r="D135" s="172" t="s">
        <v>51</v>
      </c>
      <c r="E135" s="172">
        <v>2</v>
      </c>
      <c r="F135" s="310">
        <v>4278.67</v>
      </c>
      <c r="G135" s="219"/>
    </row>
    <row r="136" spans="1:7" ht="15">
      <c r="A136" s="189"/>
      <c r="B136" s="224" t="s">
        <v>84</v>
      </c>
      <c r="C136" s="221" t="s">
        <v>85</v>
      </c>
      <c r="D136" s="222" t="s">
        <v>49</v>
      </c>
      <c r="E136" s="222">
        <v>10</v>
      </c>
      <c r="F136" s="311">
        <v>5824.69</v>
      </c>
      <c r="G136" s="219"/>
    </row>
    <row r="137" spans="1:7" ht="15">
      <c r="A137" s="189"/>
      <c r="B137" s="380" t="s">
        <v>122</v>
      </c>
      <c r="C137" s="216" t="s">
        <v>85</v>
      </c>
      <c r="D137" s="220" t="s">
        <v>49</v>
      </c>
      <c r="E137" s="218">
        <v>10</v>
      </c>
      <c r="F137" s="382">
        <v>6059.91</v>
      </c>
      <c r="G137" s="219"/>
    </row>
    <row r="138" spans="1:7" ht="15">
      <c r="A138" s="189"/>
      <c r="B138" s="381"/>
      <c r="C138" s="221" t="s">
        <v>86</v>
      </c>
      <c r="D138" s="222" t="s">
        <v>49</v>
      </c>
      <c r="E138" s="223">
        <v>10</v>
      </c>
      <c r="F138" s="383"/>
      <c r="G138" s="219"/>
    </row>
    <row r="139" spans="1:7" ht="15">
      <c r="A139" s="189"/>
      <c r="B139" s="224" t="s">
        <v>107</v>
      </c>
      <c r="C139" s="312" t="s">
        <v>85</v>
      </c>
      <c r="D139" s="313" t="s">
        <v>49</v>
      </c>
      <c r="E139" s="314">
        <v>8</v>
      </c>
      <c r="F139" s="315">
        <v>4659.75</v>
      </c>
      <c r="G139" s="219"/>
    </row>
    <row r="140" spans="1:7" ht="15">
      <c r="A140" s="189"/>
      <c r="B140" s="316" t="s">
        <v>62</v>
      </c>
      <c r="C140" s="225" t="s">
        <v>88</v>
      </c>
      <c r="D140" s="220" t="s">
        <v>49</v>
      </c>
      <c r="E140" s="226">
        <v>20</v>
      </c>
      <c r="F140" s="227">
        <v>470.46</v>
      </c>
      <c r="G140" s="219"/>
    </row>
    <row r="141" spans="1:7" ht="13.5" thickBot="1">
      <c r="A141" s="162"/>
      <c r="B141" s="163"/>
      <c r="C141" s="228"/>
      <c r="D141" s="229"/>
      <c r="E141" s="230" t="s">
        <v>54</v>
      </c>
      <c r="F141" s="167">
        <f>SUM(F134:F140)</f>
        <v>21515.97</v>
      </c>
      <c r="G141" s="168"/>
    </row>
    <row r="142" spans="1:7">
      <c r="A142" s="153"/>
      <c r="B142" s="231"/>
      <c r="C142" s="232" t="s">
        <v>89</v>
      </c>
      <c r="D142" s="233"/>
      <c r="E142" s="233"/>
      <c r="F142" s="234"/>
      <c r="G142" s="235"/>
    </row>
    <row r="143" spans="1:7" ht="15.75">
      <c r="A143" s="236"/>
      <c r="B143" s="201" t="s">
        <v>84</v>
      </c>
      <c r="C143" s="237" t="s">
        <v>90</v>
      </c>
      <c r="D143" s="155" t="s">
        <v>46</v>
      </c>
      <c r="E143" s="155">
        <v>11.7</v>
      </c>
      <c r="F143" s="238">
        <v>629.70000000000005</v>
      </c>
      <c r="G143" s="239"/>
    </row>
    <row r="144" spans="1:7">
      <c r="A144" s="236"/>
      <c r="B144" s="203"/>
      <c r="C144" s="317"/>
      <c r="D144" s="231"/>
      <c r="E144" s="231"/>
      <c r="F144" s="318"/>
      <c r="G144" s="243"/>
    </row>
    <row r="145" spans="1:10" ht="13.5" thickBot="1">
      <c r="A145" s="236"/>
      <c r="B145" s="240"/>
      <c r="C145" s="241"/>
      <c r="D145" s="178"/>
      <c r="E145" s="242" t="s">
        <v>54</v>
      </c>
      <c r="F145" s="167">
        <f>SUM(F143:F144)</f>
        <v>629.70000000000005</v>
      </c>
      <c r="G145" s="243"/>
    </row>
    <row r="146" spans="1:10">
      <c r="A146" s="148"/>
      <c r="B146" s="246"/>
      <c r="C146" s="319" t="s">
        <v>91</v>
      </c>
      <c r="D146" s="320"/>
      <c r="E146" s="320"/>
      <c r="F146" s="321"/>
      <c r="G146" s="250"/>
    </row>
    <row r="147" spans="1:10" ht="15.75">
      <c r="A147" s="158"/>
      <c r="B147" s="159" t="s">
        <v>104</v>
      </c>
      <c r="C147" s="284" t="s">
        <v>123</v>
      </c>
      <c r="D147" s="156" t="s">
        <v>51</v>
      </c>
      <c r="E147" s="156">
        <v>6</v>
      </c>
      <c r="F147" s="185">
        <v>453.03</v>
      </c>
      <c r="G147" s="161"/>
    </row>
    <row r="148" spans="1:10" ht="13.5" thickBot="1">
      <c r="A148" s="162"/>
      <c r="B148" s="163"/>
      <c r="C148" s="253"/>
      <c r="D148" s="229"/>
      <c r="E148" s="230" t="s">
        <v>54</v>
      </c>
      <c r="F148" s="167">
        <f>SUM(F147:F147)</f>
        <v>453.03</v>
      </c>
      <c r="G148" s="250"/>
    </row>
    <row r="149" spans="1:10">
      <c r="A149" s="153"/>
      <c r="B149" s="231"/>
      <c r="C149" s="247" t="s">
        <v>91</v>
      </c>
      <c r="D149" s="254"/>
      <c r="E149" s="255"/>
      <c r="F149" s="256"/>
      <c r="G149" s="250"/>
    </row>
    <row r="150" spans="1:10">
      <c r="A150" s="158"/>
      <c r="B150" s="180"/>
      <c r="C150" s="214" t="s">
        <v>55</v>
      </c>
      <c r="D150" s="178"/>
      <c r="E150" s="242"/>
      <c r="F150" s="257"/>
      <c r="G150" s="250"/>
    </row>
    <row r="151" spans="1:10">
      <c r="A151" s="158"/>
      <c r="B151" s="376" t="s">
        <v>44</v>
      </c>
      <c r="C151" s="258" t="s">
        <v>94</v>
      </c>
      <c r="D151" s="259" t="s">
        <v>51</v>
      </c>
      <c r="E151" s="259">
        <v>3</v>
      </c>
      <c r="F151" s="373">
        <v>757.98</v>
      </c>
      <c r="G151" s="161"/>
      <c r="J151" s="175">
        <f>F148+F153</f>
        <v>1211.01</v>
      </c>
    </row>
    <row r="152" spans="1:10">
      <c r="A152" s="158"/>
      <c r="B152" s="377"/>
      <c r="C152" s="258" t="s">
        <v>116</v>
      </c>
      <c r="D152" s="259" t="s">
        <v>51</v>
      </c>
      <c r="E152" s="259">
        <v>2</v>
      </c>
      <c r="F152" s="373"/>
      <c r="G152" s="161"/>
    </row>
    <row r="153" spans="1:10" ht="13.5" thickBot="1">
      <c r="A153" s="162"/>
      <c r="B153" s="163"/>
      <c r="C153" s="253"/>
      <c r="D153" s="229"/>
      <c r="E153" s="230" t="s">
        <v>54</v>
      </c>
      <c r="F153" s="167">
        <f>SUM(F151:F152)</f>
        <v>757.98</v>
      </c>
      <c r="G153" s="168"/>
    </row>
    <row r="154" spans="1:10" ht="13.5" thickBot="1">
      <c r="A154" s="261"/>
      <c r="B154" s="262"/>
      <c r="C154" s="263"/>
      <c r="D154" s="262"/>
      <c r="E154" s="264" t="s">
        <v>97</v>
      </c>
      <c r="F154" s="265">
        <f>F153+F148+F145+F141+F131+F128+F122</f>
        <v>38883.65</v>
      </c>
      <c r="G154" s="266"/>
    </row>
    <row r="156" spans="1:10">
      <c r="B156" s="267"/>
      <c r="C156" s="268" t="s">
        <v>20</v>
      </c>
      <c r="D156" s="269"/>
      <c r="E156" s="270" t="s">
        <v>22</v>
      </c>
      <c r="F156" s="271"/>
    </row>
    <row r="157" spans="1:10">
      <c r="B157" s="267"/>
      <c r="C157" s="268"/>
      <c r="D157" s="269"/>
      <c r="E157" s="270"/>
      <c r="F157" s="271"/>
    </row>
    <row r="158" spans="1:10">
      <c r="B158" s="267"/>
      <c r="C158" s="268"/>
      <c r="D158" s="269"/>
      <c r="E158" s="270"/>
      <c r="F158" s="271"/>
    </row>
    <row r="159" spans="1:10">
      <c r="B159" s="267"/>
      <c r="C159" s="268"/>
      <c r="D159" s="269"/>
      <c r="E159" s="270"/>
      <c r="F159" s="271"/>
    </row>
    <row r="160" spans="1:10">
      <c r="B160" s="267"/>
      <c r="C160" s="268"/>
      <c r="D160" s="269"/>
      <c r="E160" s="270"/>
      <c r="F160" s="271"/>
    </row>
    <row r="161" spans="2:6">
      <c r="B161" s="267"/>
      <c r="C161" s="268"/>
      <c r="D161" s="269"/>
      <c r="E161" s="270"/>
      <c r="F161" s="271"/>
    </row>
    <row r="162" spans="2:6">
      <c r="B162" s="267"/>
      <c r="C162" s="268"/>
      <c r="D162" s="269"/>
      <c r="E162" s="270"/>
      <c r="F162" s="271"/>
    </row>
    <row r="163" spans="2:6">
      <c r="B163" s="267"/>
      <c r="C163" s="268"/>
      <c r="D163" s="269"/>
      <c r="E163" s="270"/>
      <c r="F163" s="271"/>
    </row>
    <row r="164" spans="2:6">
      <c r="B164" s="267"/>
      <c r="C164" s="268"/>
      <c r="D164" s="269"/>
      <c r="E164" s="270"/>
      <c r="F164" s="271"/>
    </row>
    <row r="165" spans="2:6">
      <c r="B165" s="267"/>
      <c r="C165" s="268"/>
      <c r="D165" s="269"/>
      <c r="E165" s="270"/>
      <c r="F165" s="271"/>
    </row>
    <row r="166" spans="2:6">
      <c r="B166" s="267"/>
      <c r="C166" s="268"/>
      <c r="D166" s="269"/>
      <c r="E166" s="270"/>
      <c r="F166" s="271"/>
    </row>
    <row r="167" spans="2:6">
      <c r="B167" s="267"/>
      <c r="C167" s="268"/>
      <c r="D167" s="269"/>
      <c r="E167" s="270"/>
      <c r="F167" s="271"/>
    </row>
    <row r="168" spans="2:6">
      <c r="B168" s="267"/>
      <c r="C168" s="268"/>
      <c r="D168" s="269"/>
      <c r="E168" s="270"/>
      <c r="F168" s="271"/>
    </row>
    <row r="169" spans="2:6">
      <c r="B169" s="267"/>
      <c r="C169" s="268"/>
      <c r="D169" s="269"/>
      <c r="E169" s="270"/>
      <c r="F169" s="271"/>
    </row>
    <row r="170" spans="2:6">
      <c r="B170" s="267"/>
      <c r="C170" s="268"/>
      <c r="D170" s="269"/>
      <c r="E170" s="270"/>
      <c r="F170" s="271"/>
    </row>
    <row r="171" spans="2:6">
      <c r="B171" s="267"/>
      <c r="C171" s="268"/>
      <c r="D171" s="269"/>
      <c r="E171" s="270"/>
      <c r="F171" s="271"/>
    </row>
    <row r="172" spans="2:6">
      <c r="B172" s="267"/>
      <c r="C172" s="268"/>
      <c r="D172" s="269"/>
      <c r="E172" s="270"/>
      <c r="F172" s="271"/>
    </row>
    <row r="173" spans="2:6">
      <c r="B173" s="267"/>
      <c r="C173" s="268"/>
      <c r="D173" s="269"/>
      <c r="E173" s="270"/>
      <c r="F173" s="271"/>
    </row>
    <row r="174" spans="2:6">
      <c r="B174" s="267"/>
      <c r="C174" s="268"/>
      <c r="D174" s="269"/>
      <c r="E174" s="270"/>
      <c r="F174" s="271"/>
    </row>
    <row r="175" spans="2:6">
      <c r="B175" s="267"/>
      <c r="C175" s="268"/>
      <c r="D175" s="269"/>
      <c r="E175" s="270"/>
      <c r="F175" s="271"/>
    </row>
    <row r="176" spans="2:6">
      <c r="B176" s="267"/>
      <c r="C176" s="268"/>
      <c r="D176" s="269"/>
      <c r="E176" s="270"/>
      <c r="F176" s="271"/>
    </row>
    <row r="177" spans="1:10">
      <c r="B177" s="267"/>
      <c r="C177" s="268"/>
      <c r="D177" s="269"/>
      <c r="E177" s="270"/>
      <c r="F177" s="271"/>
    </row>
    <row r="178" spans="1:10">
      <c r="B178" s="267"/>
      <c r="C178" s="268"/>
      <c r="D178" s="269"/>
      <c r="E178" s="270"/>
      <c r="F178" s="271"/>
    </row>
    <row r="179" spans="1:10">
      <c r="B179" s="267"/>
      <c r="C179" s="268"/>
      <c r="D179" s="269"/>
      <c r="E179" s="270"/>
      <c r="F179" s="271"/>
    </row>
    <row r="180" spans="1:10" ht="15.75">
      <c r="A180" s="384" t="s">
        <v>33</v>
      </c>
      <c r="B180" s="384"/>
      <c r="C180" s="384"/>
      <c r="D180" s="384"/>
      <c r="E180" s="384"/>
      <c r="F180" s="384"/>
      <c r="G180" s="384"/>
    </row>
    <row r="181" spans="1:10" ht="18.75" thickBot="1">
      <c r="A181" s="385" t="s">
        <v>34</v>
      </c>
      <c r="B181" s="385"/>
      <c r="C181" s="385"/>
      <c r="D181" s="385"/>
      <c r="E181" s="385"/>
      <c r="F181" s="385"/>
      <c r="G181" s="385"/>
    </row>
    <row r="182" spans="1:10" ht="27" thickBot="1">
      <c r="A182" s="386" t="s">
        <v>124</v>
      </c>
      <c r="B182" s="387"/>
      <c r="C182" s="387"/>
      <c r="D182" s="387"/>
      <c r="E182" s="387"/>
      <c r="F182" s="387"/>
      <c r="G182" s="388"/>
    </row>
    <row r="183" spans="1:10" ht="13.5" thickBot="1">
      <c r="A183" s="135"/>
      <c r="B183" s="136"/>
      <c r="C183" s="137"/>
      <c r="D183" s="138"/>
      <c r="E183" s="138"/>
      <c r="F183" s="139"/>
      <c r="G183" s="140"/>
    </row>
    <row r="184" spans="1:10" ht="13.5" thickBot="1">
      <c r="A184" s="141" t="s">
        <v>36</v>
      </c>
      <c r="B184" s="142" t="s">
        <v>37</v>
      </c>
      <c r="C184" s="273" t="s">
        <v>38</v>
      </c>
      <c r="D184" s="144" t="s">
        <v>39</v>
      </c>
      <c r="E184" s="145" t="s">
        <v>40</v>
      </c>
      <c r="F184" s="146" t="s">
        <v>41</v>
      </c>
      <c r="G184" s="147" t="s">
        <v>42</v>
      </c>
    </row>
    <row r="185" spans="1:10">
      <c r="A185" s="148"/>
      <c r="B185" s="149"/>
      <c r="C185" s="322" t="s">
        <v>43</v>
      </c>
      <c r="D185" s="145"/>
      <c r="E185" s="145"/>
      <c r="F185" s="151"/>
      <c r="G185" s="152"/>
    </row>
    <row r="186" spans="1:10" ht="15.75">
      <c r="A186" s="153"/>
      <c r="B186" s="389" t="s">
        <v>62</v>
      </c>
      <c r="C186" s="296" t="s">
        <v>125</v>
      </c>
      <c r="D186" s="155" t="s">
        <v>46</v>
      </c>
      <c r="E186" s="156">
        <v>15</v>
      </c>
      <c r="F186" s="379">
        <v>3356.87</v>
      </c>
      <c r="G186" s="157"/>
    </row>
    <row r="187" spans="1:10" ht="15.75">
      <c r="A187" s="153"/>
      <c r="B187" s="390"/>
      <c r="C187" s="154" t="s">
        <v>126</v>
      </c>
      <c r="D187" s="155" t="s">
        <v>49</v>
      </c>
      <c r="E187" s="155">
        <v>43</v>
      </c>
      <c r="F187" s="379"/>
      <c r="G187" s="157"/>
    </row>
    <row r="188" spans="1:10" ht="15.75">
      <c r="A188" s="153"/>
      <c r="B188" s="323" t="s">
        <v>52</v>
      </c>
      <c r="C188" s="154" t="s">
        <v>53</v>
      </c>
      <c r="D188" s="160" t="s">
        <v>51</v>
      </c>
      <c r="E188" s="324">
        <v>1</v>
      </c>
      <c r="F188" s="276">
        <v>640.09</v>
      </c>
      <c r="G188" s="157"/>
    </row>
    <row r="189" spans="1:10" ht="13.5" thickBot="1">
      <c r="A189" s="162"/>
      <c r="B189" s="163"/>
      <c r="C189" s="164"/>
      <c r="D189" s="165"/>
      <c r="E189" s="166" t="s">
        <v>54</v>
      </c>
      <c r="F189" s="167">
        <f>SUM(F186:F188)</f>
        <v>3996.96</v>
      </c>
      <c r="G189" s="168"/>
    </row>
    <row r="190" spans="1:10" ht="15.75">
      <c r="A190" s="153"/>
      <c r="B190" s="169"/>
      <c r="C190" s="170" t="s">
        <v>55</v>
      </c>
      <c r="D190" s="171"/>
      <c r="E190" s="172"/>
      <c r="F190" s="173"/>
      <c r="G190" s="174"/>
      <c r="I190" t="s">
        <v>56</v>
      </c>
      <c r="J190" s="175">
        <f>F193+F201+F223</f>
        <v>9125.08</v>
      </c>
    </row>
    <row r="191" spans="1:10" ht="15.75">
      <c r="A191" s="153"/>
      <c r="B191" s="169" t="s">
        <v>69</v>
      </c>
      <c r="C191" s="154" t="s">
        <v>102</v>
      </c>
      <c r="D191" s="155" t="s">
        <v>51</v>
      </c>
      <c r="E191" s="155">
        <v>1</v>
      </c>
      <c r="F191" s="176">
        <v>1165.06</v>
      </c>
      <c r="G191" s="174"/>
    </row>
    <row r="192" spans="1:10" ht="31.5">
      <c r="A192" s="153"/>
      <c r="B192" s="180" t="s">
        <v>65</v>
      </c>
      <c r="C192" s="154" t="s">
        <v>66</v>
      </c>
      <c r="D192" s="155" t="s">
        <v>59</v>
      </c>
      <c r="E192" s="255">
        <v>15</v>
      </c>
      <c r="F192" s="256">
        <v>1601</v>
      </c>
      <c r="G192" s="235"/>
    </row>
    <row r="193" spans="1:7" ht="13.5" thickBot="1">
      <c r="A193" s="162"/>
      <c r="B193" s="163"/>
      <c r="C193" s="300"/>
      <c r="D193" s="229"/>
      <c r="E193" s="166" t="s">
        <v>54</v>
      </c>
      <c r="F193" s="167">
        <f>SUM(F191:F192)</f>
        <v>2766.06</v>
      </c>
      <c r="G193" s="168"/>
    </row>
    <row r="194" spans="1:7">
      <c r="A194" s="189"/>
      <c r="B194" s="190"/>
      <c r="C194" s="210" t="s">
        <v>68</v>
      </c>
      <c r="D194" s="211"/>
      <c r="E194" s="211"/>
      <c r="F194" s="301"/>
      <c r="G194" s="194"/>
    </row>
    <row r="195" spans="1:7">
      <c r="A195" s="288"/>
      <c r="B195" s="302"/>
      <c r="C195" s="303"/>
      <c r="D195" s="304"/>
      <c r="E195" s="304"/>
      <c r="F195" s="305"/>
      <c r="G195" s="306"/>
    </row>
    <row r="196" spans="1:7" ht="13.5" thickBot="1">
      <c r="A196" s="205"/>
      <c r="B196" s="206"/>
      <c r="C196" s="207"/>
      <c r="D196" s="208"/>
      <c r="E196" s="166" t="s">
        <v>54</v>
      </c>
      <c r="F196" s="167">
        <f>SUM(F195:F195)</f>
        <v>0</v>
      </c>
      <c r="G196" s="209"/>
    </row>
    <row r="197" spans="1:7">
      <c r="A197" s="189"/>
      <c r="B197" s="190"/>
      <c r="C197" s="210" t="s">
        <v>68</v>
      </c>
      <c r="D197" s="211"/>
      <c r="E197" s="211"/>
      <c r="F197" s="212"/>
      <c r="G197" s="213"/>
    </row>
    <row r="198" spans="1:7">
      <c r="A198" s="189"/>
      <c r="B198" s="190"/>
      <c r="C198" s="214" t="s">
        <v>55</v>
      </c>
      <c r="D198" s="192"/>
      <c r="E198" s="192"/>
      <c r="F198" s="215"/>
      <c r="G198" s="213"/>
    </row>
    <row r="199" spans="1:7" ht="15.75">
      <c r="A199" s="189"/>
      <c r="B199" s="224" t="s">
        <v>104</v>
      </c>
      <c r="C199" s="237" t="s">
        <v>127</v>
      </c>
      <c r="D199" s="155" t="s">
        <v>51</v>
      </c>
      <c r="E199" s="155">
        <v>1</v>
      </c>
      <c r="F199" s="325">
        <v>857.75</v>
      </c>
      <c r="G199" s="219"/>
    </row>
    <row r="200" spans="1:7" ht="15.75">
      <c r="A200" s="189"/>
      <c r="B200" s="224" t="s">
        <v>77</v>
      </c>
      <c r="C200" s="216" t="s">
        <v>128</v>
      </c>
      <c r="D200" s="220" t="s">
        <v>51</v>
      </c>
      <c r="E200" s="218">
        <v>1</v>
      </c>
      <c r="F200" s="176">
        <v>192.45</v>
      </c>
      <c r="G200" s="219"/>
    </row>
    <row r="201" spans="1:7" ht="13.5" thickBot="1">
      <c r="A201" s="162"/>
      <c r="B201" s="163"/>
      <c r="C201" s="228"/>
      <c r="D201" s="229"/>
      <c r="E201" s="230" t="s">
        <v>54</v>
      </c>
      <c r="F201" s="167">
        <f>SUM(F199:F200)</f>
        <v>1050.2</v>
      </c>
      <c r="G201" s="168"/>
    </row>
    <row r="202" spans="1:7">
      <c r="A202" s="153"/>
      <c r="B202" s="231"/>
      <c r="C202" s="326" t="s">
        <v>89</v>
      </c>
      <c r="D202" s="233"/>
      <c r="E202" s="233"/>
      <c r="F202" s="234"/>
      <c r="G202" s="235"/>
    </row>
    <row r="203" spans="1:7">
      <c r="A203" s="236"/>
      <c r="B203" s="203"/>
      <c r="C203" s="317"/>
      <c r="D203" s="231"/>
      <c r="E203" s="231"/>
      <c r="F203" s="318"/>
      <c r="G203" s="243"/>
    </row>
    <row r="204" spans="1:7" ht="13.5" thickBot="1">
      <c r="A204" s="236"/>
      <c r="B204" s="240"/>
      <c r="C204" s="241"/>
      <c r="D204" s="178"/>
      <c r="E204" s="242" t="s">
        <v>54</v>
      </c>
      <c r="F204" s="167">
        <f>SUM(F203:F203)</f>
        <v>0</v>
      </c>
      <c r="G204" s="243"/>
    </row>
    <row r="205" spans="1:7">
      <c r="A205" s="148"/>
      <c r="B205" s="246"/>
      <c r="C205" s="319" t="s">
        <v>91</v>
      </c>
      <c r="D205" s="320"/>
      <c r="E205" s="320"/>
      <c r="F205" s="321"/>
      <c r="G205" s="250"/>
    </row>
    <row r="206" spans="1:7" ht="15.75">
      <c r="A206" s="158"/>
      <c r="B206" s="376" t="s">
        <v>69</v>
      </c>
      <c r="C206" s="327" t="s">
        <v>129</v>
      </c>
      <c r="D206" s="328" t="s">
        <v>51</v>
      </c>
      <c r="E206" s="328">
        <v>19</v>
      </c>
      <c r="F206" s="378">
        <v>1404.15</v>
      </c>
      <c r="G206" s="161"/>
    </row>
    <row r="207" spans="1:7" ht="15.75">
      <c r="A207" s="158"/>
      <c r="B207" s="377"/>
      <c r="C207" s="309" t="s">
        <v>130</v>
      </c>
      <c r="D207" s="329" t="s">
        <v>51</v>
      </c>
      <c r="E207" s="329">
        <v>1</v>
      </c>
      <c r="F207" s="374"/>
      <c r="G207" s="161"/>
    </row>
    <row r="208" spans="1:7" ht="15.75">
      <c r="A208" s="330"/>
      <c r="B208" s="180" t="s">
        <v>104</v>
      </c>
      <c r="C208" s="284" t="s">
        <v>131</v>
      </c>
      <c r="D208" s="156" t="s">
        <v>51</v>
      </c>
      <c r="E208" s="156">
        <v>9</v>
      </c>
      <c r="F208" s="185">
        <v>679.55</v>
      </c>
      <c r="G208" s="161"/>
    </row>
    <row r="209" spans="1:7" ht="31.5">
      <c r="A209" s="330"/>
      <c r="B209" s="371" t="s">
        <v>52</v>
      </c>
      <c r="C209" s="331" t="s">
        <v>132</v>
      </c>
      <c r="D209" s="332" t="s">
        <v>93</v>
      </c>
      <c r="E209" s="332">
        <v>4</v>
      </c>
      <c r="F209" s="374">
        <v>1740</v>
      </c>
      <c r="G209" s="161"/>
    </row>
    <row r="210" spans="1:7" ht="31.5">
      <c r="A210" s="330"/>
      <c r="B210" s="372"/>
      <c r="C210" s="331" t="s">
        <v>92</v>
      </c>
      <c r="D210" s="332" t="s">
        <v>93</v>
      </c>
      <c r="E210" s="333">
        <v>5</v>
      </c>
      <c r="F210" s="375"/>
      <c r="G210" s="161"/>
    </row>
    <row r="211" spans="1:7" ht="13.5" thickBot="1">
      <c r="A211" s="162"/>
      <c r="B211" s="163"/>
      <c r="C211" s="253"/>
      <c r="D211" s="229"/>
      <c r="E211" s="230" t="s">
        <v>54</v>
      </c>
      <c r="F211" s="167">
        <f>SUM(F206:F210)</f>
        <v>3823.7</v>
      </c>
      <c r="G211" s="250"/>
    </row>
    <row r="212" spans="1:7">
      <c r="A212" s="153"/>
      <c r="B212" s="231"/>
      <c r="C212" s="247" t="s">
        <v>91</v>
      </c>
      <c r="D212" s="254"/>
      <c r="E212" s="255"/>
      <c r="F212" s="256"/>
      <c r="G212" s="250"/>
    </row>
    <row r="213" spans="1:7">
      <c r="A213" s="158"/>
      <c r="B213" s="180"/>
      <c r="C213" s="214" t="s">
        <v>55</v>
      </c>
      <c r="D213" s="178"/>
      <c r="E213" s="242"/>
      <c r="F213" s="257"/>
      <c r="G213" s="250"/>
    </row>
    <row r="214" spans="1:7" ht="15.75">
      <c r="A214" s="158"/>
      <c r="B214" s="159" t="s">
        <v>57</v>
      </c>
      <c r="C214" s="309" t="s">
        <v>133</v>
      </c>
      <c r="D214" s="334" t="s">
        <v>51</v>
      </c>
      <c r="E214" s="334">
        <v>9</v>
      </c>
      <c r="F214" s="173">
        <v>1932.71</v>
      </c>
      <c r="G214" s="161"/>
    </row>
    <row r="215" spans="1:7" ht="15.75">
      <c r="A215" s="158"/>
      <c r="B215" s="159" t="s">
        <v>122</v>
      </c>
      <c r="C215" s="309" t="s">
        <v>94</v>
      </c>
      <c r="D215" s="172" t="s">
        <v>51</v>
      </c>
      <c r="E215" s="172">
        <v>3</v>
      </c>
      <c r="F215" s="335">
        <v>204.08</v>
      </c>
      <c r="G215" s="161"/>
    </row>
    <row r="216" spans="1:7" ht="15.75">
      <c r="A216" s="158"/>
      <c r="B216" s="376" t="s">
        <v>77</v>
      </c>
      <c r="C216" s="287" t="s">
        <v>94</v>
      </c>
      <c r="D216" s="156" t="s">
        <v>51</v>
      </c>
      <c r="E216" s="156">
        <v>8</v>
      </c>
      <c r="F216" s="378">
        <v>684.19</v>
      </c>
      <c r="G216" s="161"/>
    </row>
    <row r="217" spans="1:7" ht="15.75">
      <c r="A217" s="158"/>
      <c r="B217" s="377"/>
      <c r="C217" s="287" t="s">
        <v>134</v>
      </c>
      <c r="D217" s="156" t="s">
        <v>51</v>
      </c>
      <c r="E217" s="156">
        <v>1</v>
      </c>
      <c r="F217" s="378"/>
      <c r="G217" s="161"/>
    </row>
    <row r="218" spans="1:7" ht="15.75">
      <c r="A218" s="158"/>
      <c r="B218" s="376" t="s">
        <v>107</v>
      </c>
      <c r="C218" s="287" t="s">
        <v>135</v>
      </c>
      <c r="D218" s="156" t="s">
        <v>51</v>
      </c>
      <c r="E218" s="156">
        <v>6</v>
      </c>
      <c r="F218" s="378">
        <v>1432.01</v>
      </c>
      <c r="G218" s="161"/>
    </row>
    <row r="219" spans="1:7" ht="15.75">
      <c r="A219" s="158"/>
      <c r="B219" s="377"/>
      <c r="C219" s="336" t="s">
        <v>116</v>
      </c>
      <c r="D219" s="172" t="s">
        <v>51</v>
      </c>
      <c r="E219" s="172">
        <v>1</v>
      </c>
      <c r="F219" s="374"/>
      <c r="G219" s="161"/>
    </row>
    <row r="220" spans="1:7">
      <c r="A220" s="158"/>
      <c r="B220" s="371" t="s">
        <v>62</v>
      </c>
      <c r="C220" s="258" t="s">
        <v>136</v>
      </c>
      <c r="D220" s="259" t="s">
        <v>51</v>
      </c>
      <c r="E220" s="337">
        <v>1</v>
      </c>
      <c r="F220" s="373">
        <v>844.67</v>
      </c>
      <c r="G220" s="161"/>
    </row>
    <row r="221" spans="1:7">
      <c r="A221" s="158"/>
      <c r="B221" s="372"/>
      <c r="C221" s="258" t="s">
        <v>94</v>
      </c>
      <c r="D221" s="259" t="s">
        <v>51</v>
      </c>
      <c r="E221" s="259">
        <v>8</v>
      </c>
      <c r="F221" s="373"/>
      <c r="G221" s="161"/>
    </row>
    <row r="222" spans="1:7" ht="15.75">
      <c r="A222" s="158"/>
      <c r="B222" s="169" t="s">
        <v>95</v>
      </c>
      <c r="C222" s="309" t="s">
        <v>94</v>
      </c>
      <c r="D222" s="172" t="s">
        <v>51</v>
      </c>
      <c r="E222" s="172">
        <v>3</v>
      </c>
      <c r="F222" s="338">
        <v>211.16</v>
      </c>
      <c r="G222" s="161"/>
    </row>
    <row r="223" spans="1:7" ht="13.5" thickBot="1">
      <c r="A223" s="162"/>
      <c r="B223" s="163"/>
      <c r="C223" s="253"/>
      <c r="D223" s="229"/>
      <c r="E223" s="230" t="s">
        <v>54</v>
      </c>
      <c r="F223" s="167">
        <f>SUM(F214:F222)</f>
        <v>5308.82</v>
      </c>
      <c r="G223" s="168"/>
    </row>
    <row r="224" spans="1:7" ht="13.5" thickBot="1">
      <c r="A224" s="261"/>
      <c r="B224" s="262"/>
      <c r="C224" s="263"/>
      <c r="D224" s="262"/>
      <c r="E224" s="264" t="s">
        <v>97</v>
      </c>
      <c r="F224" s="265">
        <f>F223+F211+F204+F201+F196+F193+F189</f>
        <v>16945.740000000002</v>
      </c>
      <c r="G224" s="266"/>
    </row>
    <row r="226" spans="2:6">
      <c r="B226" s="267"/>
      <c r="C226" s="268" t="s">
        <v>20</v>
      </c>
      <c r="D226" s="269"/>
      <c r="E226" s="270" t="s">
        <v>22</v>
      </c>
      <c r="F226" s="271"/>
    </row>
  </sheetData>
  <mergeCells count="59">
    <mergeCell ref="B13:B14"/>
    <mergeCell ref="F13:F14"/>
    <mergeCell ref="A1:G1"/>
    <mergeCell ref="A2:G2"/>
    <mergeCell ref="B5:B8"/>
    <mergeCell ref="F5:F8"/>
    <mergeCell ref="B15:B16"/>
    <mergeCell ref="F15:F16"/>
    <mergeCell ref="B21:B24"/>
    <mergeCell ref="F21:F24"/>
    <mergeCell ref="B25:B27"/>
    <mergeCell ref="F25:F27"/>
    <mergeCell ref="B70:B72"/>
    <mergeCell ref="F70:F72"/>
    <mergeCell ref="B29:B31"/>
    <mergeCell ref="F29:F31"/>
    <mergeCell ref="B37:B39"/>
    <mergeCell ref="F37:F39"/>
    <mergeCell ref="B51:B52"/>
    <mergeCell ref="F51:F52"/>
    <mergeCell ref="A56:G56"/>
    <mergeCell ref="A57:G57"/>
    <mergeCell ref="A58:G58"/>
    <mergeCell ref="B67:B69"/>
    <mergeCell ref="F67:F69"/>
    <mergeCell ref="B119:B120"/>
    <mergeCell ref="F119:F120"/>
    <mergeCell ref="B80:B83"/>
    <mergeCell ref="F80:F83"/>
    <mergeCell ref="B89:B90"/>
    <mergeCell ref="F89:F90"/>
    <mergeCell ref="B94:B95"/>
    <mergeCell ref="F94:F95"/>
    <mergeCell ref="B99:B100"/>
    <mergeCell ref="F99:F100"/>
    <mergeCell ref="A113:G113"/>
    <mergeCell ref="A114:G114"/>
    <mergeCell ref="A115:G115"/>
    <mergeCell ref="B206:B207"/>
    <mergeCell ref="F206:F207"/>
    <mergeCell ref="B124:B125"/>
    <mergeCell ref="F124:F125"/>
    <mergeCell ref="B137:B138"/>
    <mergeCell ref="F137:F138"/>
    <mergeCell ref="B151:B152"/>
    <mergeCell ref="F151:F152"/>
    <mergeCell ref="A180:G180"/>
    <mergeCell ref="A181:G181"/>
    <mergeCell ref="A182:G182"/>
    <mergeCell ref="B186:B187"/>
    <mergeCell ref="F186:F187"/>
    <mergeCell ref="B220:B221"/>
    <mergeCell ref="F220:F221"/>
    <mergeCell ref="B209:B210"/>
    <mergeCell ref="F209:F210"/>
    <mergeCell ref="B216:B217"/>
    <mergeCell ref="F216:F217"/>
    <mergeCell ref="B218:B219"/>
    <mergeCell ref="F218:F219"/>
  </mergeCells>
  <pageMargins left="0.70866141732283472" right="0.31496062992125984" top="0" bottom="0" header="0.31496062992125984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33</vt:lpstr>
      <vt:lpstr>5</vt:lpstr>
      <vt:lpstr>49</vt:lpstr>
      <vt:lpstr>49а</vt:lpstr>
      <vt:lpstr>работы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otiz6</dc:creator>
  <cp:lastModifiedBy>User</cp:lastModifiedBy>
  <cp:lastPrinted>2016-03-01T08:38:30Z</cp:lastPrinted>
  <dcterms:created xsi:type="dcterms:W3CDTF">2010-11-29T02:37:01Z</dcterms:created>
  <dcterms:modified xsi:type="dcterms:W3CDTF">2016-03-01T08:40:20Z</dcterms:modified>
</cp:coreProperties>
</file>