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F93" i="2"/>
  <c r="F74"/>
  <c r="F63"/>
  <c r="F54"/>
  <c r="F55" s="1"/>
  <c r="F52"/>
  <c r="F46"/>
  <c r="F26"/>
  <c r="F32" s="1"/>
  <c r="F19"/>
  <c r="F20" s="1"/>
  <c r="J34" i="1"/>
  <c r="I34"/>
  <c r="H34"/>
  <c r="G34"/>
  <c r="D32"/>
  <c r="D34" s="1"/>
  <c r="F31"/>
  <c r="K31"/>
  <c r="F94" i="2" l="1"/>
  <c r="J71"/>
  <c r="J74"/>
  <c r="E31" i="1"/>
  <c r="C31" s="1"/>
  <c r="C32" s="1"/>
  <c r="B42"/>
  <c r="B44" s="1"/>
  <c r="B43"/>
  <c r="B41"/>
  <c r="F34"/>
  <c r="B33" l="1"/>
  <c r="N33"/>
  <c r="L33"/>
  <c r="D33"/>
  <c r="D35" s="1"/>
  <c r="B45"/>
  <c r="L32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K33"/>
  <c r="O35"/>
  <c r="G35"/>
  <c r="F35" s="1"/>
  <c r="F33"/>
  <c r="L34"/>
  <c r="N35"/>
  <c r="M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<sst xmlns="http://schemas.openxmlformats.org/spreadsheetml/2006/main" count="252" uniqueCount="136">
  <si>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</si>
  <si>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</si>
  <si>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</si>
  <si>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</si>
  <si>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</si>
  <si>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</si>
  <si>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</si>
  <si>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</si>
  <si>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</si>
  <si>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</si>
  <si>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</si>
  <si>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</si>
  <si>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</si>
  <si>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</si>
  <si>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</si>
  <si>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</si>
  <si>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</si>
  <si>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</si>
  <si>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</si>
  <si>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</si>
  <si>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</si>
  <si>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</si>
  <si>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</si>
  <si>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</si>
  <si>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</si>
  <si>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</si>
  <si>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</si>
  <si>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</si>
  <si>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</si>
  <si>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</si>
  <si>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</si>
  <si>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</si>
  <si>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</si>
  <si>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</si>
  <si>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</si>
  <si>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</si>
  <si>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</si>
  <si>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</si>
  <si>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</si>
  <si>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</si>
  <si>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Мира, дом 56</t>
  </si>
  <si>
    <t>Главный энергетик</t>
  </si>
  <si>
    <t>С.А. Глебов</t>
  </si>
  <si>
    <t>Благоустройство,Страховка</t>
  </si>
  <si>
    <t xml:space="preserve">Перечень выполненных работ </t>
  </si>
  <si>
    <t>за 2015г.</t>
  </si>
  <si>
    <r>
      <t xml:space="preserve">ул. Мира, д.56 -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</si>
  <si>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</si>
  <si>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</si>
  <si>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февраль</t>
  </si>
  <si>
    <t>Смена замков</t>
  </si>
  <si>
    <t>шт</t>
  </si>
  <si>
    <t xml:space="preserve">Смена пружин </t>
  </si>
  <si>
    <t>Ковровое покрытие</t>
  </si>
  <si>
    <t>м2</t>
  </si>
  <si>
    <t>март</t>
  </si>
  <si>
    <t>Установка табличек</t>
  </si>
  <si>
    <t>Уборка снега с кровли вручную</t>
  </si>
  <si>
    <t>м3</t>
  </si>
  <si>
    <t>апрель</t>
  </si>
  <si>
    <t>Смена пружин б/у</t>
  </si>
  <si>
    <t>Обшивка стен жестью б/у</t>
  </si>
  <si>
    <t>Обшивка стен пл. шифером б/у</t>
  </si>
  <si>
    <t>июнь</t>
  </si>
  <si>
    <t>Установка инфор-ых щитов</t>
  </si>
  <si>
    <t>октябрь</t>
  </si>
  <si>
    <t>Смена проушин б/у</t>
  </si>
  <si>
    <t>ноябрь</t>
  </si>
  <si>
    <t>Механизированная уборка территории</t>
  </si>
  <si>
    <t>Очистка козырьков от снега и сосулек.</t>
  </si>
  <si>
    <t>Уборка снега альпинистами</t>
  </si>
  <si>
    <t>Зашивка короба</t>
  </si>
  <si>
    <t>Ремонт лавочек доской</t>
  </si>
  <si>
    <t>июль</t>
  </si>
  <si>
    <t xml:space="preserve">Зашивка ДВП </t>
  </si>
  <si>
    <t>август</t>
  </si>
  <si>
    <t>Зашивка ДВП б/у</t>
  </si>
  <si>
    <t>Герметизация швов</t>
  </si>
  <si>
    <t>м</t>
  </si>
  <si>
    <t>сентябрь</t>
  </si>
  <si>
    <t>Укрепление металических ограждений</t>
  </si>
  <si>
    <t>Установка проушин</t>
  </si>
  <si>
    <t>Навеска замка</t>
  </si>
  <si>
    <t>декабрь</t>
  </si>
  <si>
    <t>Зашивка стен фанерой</t>
  </si>
  <si>
    <t>Востановление системы СТ</t>
  </si>
  <si>
    <t>Отключение насоса</t>
  </si>
  <si>
    <t>Включение насоса</t>
  </si>
  <si>
    <t>Прочистка труб</t>
  </si>
  <si>
    <t>Промывка труб</t>
  </si>
  <si>
    <t>май</t>
  </si>
  <si>
    <t>Установка заглушки</t>
  </si>
  <si>
    <t>Отключение воды</t>
  </si>
  <si>
    <t>Вкл, выкл воды</t>
  </si>
  <si>
    <t>Восстановление системы ТС</t>
  </si>
  <si>
    <t>Запуск воды</t>
  </si>
  <si>
    <t>Окраска урн</t>
  </si>
  <si>
    <t>Окраска лавочек</t>
  </si>
  <si>
    <t>Окраска ограждений</t>
  </si>
  <si>
    <t>Покос травы</t>
  </si>
  <si>
    <t>Страховка</t>
  </si>
  <si>
    <t>Договор № 1110100528710</t>
  </si>
  <si>
    <t>Установка крана ф 15 мм</t>
  </si>
  <si>
    <t>Установка крана ф 32 мм</t>
  </si>
  <si>
    <t>Установка вентеля ф 15 мм</t>
  </si>
  <si>
    <t>Установка заглушки ф 15 мм</t>
  </si>
  <si>
    <t>м.п.</t>
  </si>
  <si>
    <t>Восстановление системы с промывкойТС</t>
  </si>
  <si>
    <t>январь</t>
  </si>
  <si>
    <t>Замена ламп накаливания ЛОН-95</t>
  </si>
  <si>
    <t>Выключатель1клВА 16-131о\у белый ХИТ</t>
  </si>
  <si>
    <t>Лампа NЕ</t>
  </si>
  <si>
    <t>Замена патрона Е-27</t>
  </si>
  <si>
    <t xml:space="preserve">Замена ламп накаливания NeFS-mini </t>
  </si>
  <si>
    <t>Замена ламп накаливания ЛОН-75</t>
  </si>
  <si>
    <t>Замена ламп  накаливания ЛОН-95</t>
  </si>
  <si>
    <t>тр</t>
  </si>
  <si>
    <t>Замена ламп энергосберегающих GAUS</t>
  </si>
  <si>
    <t>шт.</t>
  </si>
  <si>
    <t>Замена патрона G-23</t>
  </si>
  <si>
    <t>то</t>
  </si>
  <si>
    <t>Замена ламп  накаливания ЛОН-75</t>
  </si>
  <si>
    <t>Замена выключателя</t>
  </si>
  <si>
    <t>Замена ламп  энергосберегающей Navigator G23</t>
  </si>
  <si>
    <t>Замена ламп  энергосберегающей Navigator E27</t>
  </si>
  <si>
    <t>Замена ламп  накаливания ЛН-75</t>
  </si>
  <si>
    <t>Замена клеммника</t>
  </si>
  <si>
    <t>Замена ламп  энергосберегающей G23</t>
  </si>
  <si>
    <t>Замена ламп  энергосберегающей Е27</t>
  </si>
  <si>
    <t>Отчет Управляющей компании ООО " Статус2"  по выполнению работ по содержанию и текущему ремонту жилого фонда, 2015г.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</si>
  <si>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</si>
  <si>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</si>
  <si>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</si>
  <si>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</si>
  <si>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</si>
  <si>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ПРОСРОЧЕННАЯ ЗАДОЛЖЕННОСТЬ  ПО ОПЛАТЕ   ЖКУ
на 01.01.2016г. составляет: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</si>
</sst>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7" fontId="4" fillId="0" borderId="2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vertical="top" wrapText="1"/>
    </xf>
    <xf numFmtId="0" fontId="20" fillId="0" borderId="52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vertical="top" wrapText="1"/>
    </xf>
    <xf numFmtId="0" fontId="21" fillId="0" borderId="46" xfId="0" applyFont="1" applyBorder="1" applyAlignment="1">
      <alignment horizontal="center" vertical="center" wrapText="1"/>
    </xf>
    <xf numFmtId="4" fontId="5" fillId="4" borderId="46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20" fillId="0" borderId="53" xfId="0" applyFont="1" applyBorder="1" applyAlignment="1">
      <alignment horizontal="center" vertical="center"/>
    </xf>
    <xf numFmtId="0" fontId="21" fillId="0" borderId="24" xfId="0" applyFont="1" applyBorder="1" applyAlignment="1">
      <alignment vertical="top" wrapText="1"/>
    </xf>
    <xf numFmtId="0" fontId="21" fillId="0" borderId="24" xfId="0" applyFont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4" fontId="5" fillId="4" borderId="49" xfId="0" applyNumberFormat="1" applyFont="1" applyFill="1" applyBorder="1" applyAlignment="1">
      <alignment horizontal="center" vertical="center" wrapText="1"/>
    </xf>
    <xf numFmtId="0" fontId="22" fillId="0" borderId="14" xfId="0" applyFont="1" applyBorder="1"/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/>
    </xf>
    <xf numFmtId="0" fontId="4" fillId="0" borderId="8" xfId="0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vertical="center"/>
    </xf>
    <xf numFmtId="0" fontId="16" fillId="0" borderId="46" xfId="0" applyFont="1" applyBorder="1" applyAlignment="1">
      <alignment vertical="center" wrapText="1"/>
    </xf>
    <xf numFmtId="0" fontId="1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9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3" fillId="0" borderId="46" xfId="0" applyFont="1" applyBorder="1" applyAlignment="1">
      <alignment horizontal="left" vertical="center"/>
    </xf>
    <xf numFmtId="167" fontId="15" fillId="0" borderId="46" xfId="0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4" fillId="4" borderId="8" xfId="0" applyFont="1" applyFill="1" applyBorder="1" applyAlignment="1">
      <alignment horizontal="center" vertical="center" textRotation="90" wrapText="1"/>
    </xf>
    <xf numFmtId="0" fontId="23" fillId="4" borderId="9" xfId="0" applyFont="1" applyFill="1" applyBorder="1" applyAlignment="1">
      <alignment horizontal="left" vertical="center"/>
    </xf>
    <xf numFmtId="0" fontId="15" fillId="0" borderId="49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/>
    <xf numFmtId="0" fontId="0" fillId="4" borderId="10" xfId="0" applyFill="1" applyBorder="1"/>
    <xf numFmtId="0" fontId="4" fillId="4" borderId="13" xfId="0" applyFont="1" applyFill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left" vertical="center" wrapText="1"/>
    </xf>
    <xf numFmtId="0" fontId="0" fillId="4" borderId="56" xfId="0" applyFill="1" applyBorder="1"/>
    <xf numFmtId="0" fontId="24" fillId="4" borderId="9" xfId="0" applyFont="1" applyFill="1" applyBorder="1" applyAlignment="1">
      <alignment vertical="top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top" wrapText="1"/>
    </xf>
    <xf numFmtId="0" fontId="24" fillId="4" borderId="14" xfId="0" applyFont="1" applyFill="1" applyBorder="1" applyAlignment="1">
      <alignment vertical="top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top" wrapText="1"/>
    </xf>
    <xf numFmtId="0" fontId="23" fillId="4" borderId="50" xfId="0" applyFont="1" applyFill="1" applyBorder="1" applyAlignment="1">
      <alignment horizontal="left" vertical="center"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4" fontId="25" fillId="4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vertical="top" wrapText="1"/>
    </xf>
    <xf numFmtId="0" fontId="4" fillId="4" borderId="23" xfId="0" applyFont="1" applyFill="1" applyBorder="1" applyAlignment="1">
      <alignment horizontal="center" vertical="center" textRotation="90" wrapText="1"/>
    </xf>
    <xf numFmtId="0" fontId="23" fillId="4" borderId="24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4" fillId="4" borderId="47" xfId="0" applyFont="1" applyFill="1" applyBorder="1" applyAlignment="1">
      <alignment horizontal="center" vertical="center" textRotation="90" wrapText="1"/>
    </xf>
    <xf numFmtId="0" fontId="23" fillId="4" borderId="46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center" wrapText="1"/>
    </xf>
    <xf numFmtId="0" fontId="0" fillId="4" borderId="49" xfId="0" applyFill="1" applyBorder="1" applyAlignment="1">
      <alignment horizontal="center" vertical="center"/>
    </xf>
    <xf numFmtId="167" fontId="0" fillId="4" borderId="49" xfId="0" applyNumberFormat="1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0" fillId="4" borderId="48" xfId="0" applyFill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0" fillId="4" borderId="57" xfId="0" applyFill="1" applyBorder="1" applyAlignment="1">
      <alignment vertical="center"/>
    </xf>
    <xf numFmtId="0" fontId="23" fillId="4" borderId="51" xfId="0" applyFont="1" applyFill="1" applyBorder="1" applyAlignment="1">
      <alignment horizontal="center" vertical="center"/>
    </xf>
    <xf numFmtId="4" fontId="26" fillId="0" borderId="9" xfId="0" applyNumberFormat="1" applyFont="1" applyBorder="1" applyAlignment="1">
      <alignment horizontal="center" vertical="center"/>
    </xf>
    <xf numFmtId="0" fontId="0" fillId="4" borderId="56" xfId="0" applyFill="1" applyBorder="1" applyAlignment="1">
      <alignment vertical="center"/>
    </xf>
    <xf numFmtId="0" fontId="23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wrapText="1"/>
    </xf>
    <xf numFmtId="167" fontId="15" fillId="4" borderId="46" xfId="0" applyNumberFormat="1" applyFont="1" applyFill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7" fontId="15" fillId="4" borderId="9" xfId="0" applyNumberFormat="1" applyFon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23" fillId="0" borderId="58" xfId="0" applyFont="1" applyBorder="1" applyAlignment="1">
      <alignment horizontal="left" vertical="center"/>
    </xf>
    <xf numFmtId="0" fontId="21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27" fillId="0" borderId="58" xfId="0" applyFont="1" applyBorder="1" applyAlignment="1">
      <alignment horizontal="left" vertical="center"/>
    </xf>
    <xf numFmtId="0" fontId="21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/>
    </xf>
    <xf numFmtId="0" fontId="28" fillId="0" borderId="9" xfId="0" applyFont="1" applyBorder="1" applyAlignment="1">
      <alignment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center" wrapText="1"/>
    </xf>
    <xf numFmtId="4" fontId="15" fillId="4" borderId="46" xfId="0" applyNumberFormat="1" applyFont="1" applyFill="1" applyBorder="1" applyAlignment="1">
      <alignment vertical="center"/>
    </xf>
    <xf numFmtId="167" fontId="15" fillId="0" borderId="9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9" fontId="15" fillId="3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9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9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3" fillId="0" borderId="58" xfId="0" applyFont="1" applyBorder="1" applyAlignment="1">
      <alignment vertical="center"/>
    </xf>
    <xf numFmtId="170" fontId="8" fillId="4" borderId="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8" fillId="0" borderId="9" xfId="0" applyFont="1" applyBorder="1" applyAlignment="1">
      <alignment wrapText="1"/>
    </xf>
    <xf numFmtId="0" fontId="28" fillId="0" borderId="9" xfId="0" applyFont="1" applyBorder="1" applyAlignment="1">
      <alignment horizontal="center" wrapText="1"/>
    </xf>
    <xf numFmtId="0" fontId="0" fillId="0" borderId="24" xfId="0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/>
    </xf>
    <xf numFmtId="167" fontId="0" fillId="0" borderId="0" xfId="0" applyNumberFormat="1"/>
    <xf numFmtId="0" fontId="15" fillId="0" borderId="4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left" vertical="center"/>
    </xf>
    <xf numFmtId="4" fontId="8" fillId="4" borderId="14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29" fillId="0" borderId="9" xfId="0" applyFont="1" applyBorder="1" applyAlignment="1">
      <alignment horizontal="left" vertical="center"/>
    </xf>
    <xf numFmtId="0" fontId="29" fillId="0" borderId="9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4" fontId="8" fillId="4" borderId="46" xfId="0" applyNumberFormat="1" applyFont="1" applyFill="1" applyBorder="1" applyAlignment="1">
      <alignment horizontal="center" vertical="center"/>
    </xf>
    <xf numFmtId="167" fontId="15" fillId="3" borderId="14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4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38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4" fontId="25" fillId="4" borderId="9" xfId="0" applyNumberFormat="1" applyFont="1" applyFill="1" applyBorder="1" applyAlignment="1">
      <alignment horizontal="center" vertical="center" wrapText="1"/>
    </xf>
    <xf numFmtId="4" fontId="25" fillId="4" borderId="14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170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170" fontId="8" fillId="4" borderId="14" xfId="0" applyNumberFormat="1" applyFont="1" applyFill="1" applyBorder="1" applyAlignment="1">
      <alignment horizontal="center" vertical="center" wrapText="1"/>
    </xf>
    <xf numFmtId="170" fontId="8" fillId="4" borderId="46" xfId="0" applyNumberFormat="1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>
      <selection activeCell="D50" sqref="D50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1.5703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335" t="s">
        <v>130</v>
      </c>
      <c r="L2" s="335"/>
      <c r="M2" s="335"/>
      <c r="N2" s="335"/>
    </row>
    <row r="3" spans="1:15" ht="15.75">
      <c r="K3" s="335" t="s">
        <v>131</v>
      </c>
      <c r="L3" s="335"/>
      <c r="M3" s="335"/>
      <c r="N3" s="335"/>
    </row>
    <row r="4" spans="1:15" ht="15.75">
      <c r="K4" s="335" t="s">
        <v>132</v>
      </c>
      <c r="L4" s="335"/>
      <c r="M4" s="335"/>
      <c r="N4" s="335"/>
    </row>
    <row r="7" spans="1:15" s="3" customFormat="1" ht="15.75">
      <c r="A7" s="340" t="s">
        <v>129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ht="18.75">
      <c r="A8" s="341" t="s">
        <v>40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9.5" thickBot="1">
      <c r="A9" s="5" t="s">
        <v>0</v>
      </c>
      <c r="B9" s="4"/>
      <c r="C9" s="4"/>
      <c r="E9" s="6">
        <v>4741.8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42" t="s">
        <v>1</v>
      </c>
      <c r="B10" s="344" t="s">
        <v>2</v>
      </c>
      <c r="C10" s="347" t="s">
        <v>3</v>
      </c>
      <c r="D10" s="349" t="s">
        <v>4</v>
      </c>
      <c r="E10" s="347" t="s">
        <v>5</v>
      </c>
      <c r="F10" s="351" t="s">
        <v>6</v>
      </c>
      <c r="G10" s="353" t="s">
        <v>7</v>
      </c>
      <c r="H10" s="353"/>
      <c r="I10" s="353"/>
      <c r="J10" s="354"/>
      <c r="K10" s="351" t="s">
        <v>8</v>
      </c>
      <c r="L10" s="355" t="s">
        <v>7</v>
      </c>
      <c r="M10" s="355"/>
      <c r="N10" s="355"/>
      <c r="O10" s="356"/>
    </row>
    <row r="11" spans="1:15" s="7" customFormat="1" ht="37.5" customHeight="1">
      <c r="A11" s="343"/>
      <c r="B11" s="345"/>
      <c r="C11" s="348"/>
      <c r="D11" s="350"/>
      <c r="E11" s="348"/>
      <c r="F11" s="352"/>
      <c r="G11" s="336" t="s">
        <v>9</v>
      </c>
      <c r="H11" s="336" t="s">
        <v>10</v>
      </c>
      <c r="I11" s="336" t="s">
        <v>11</v>
      </c>
      <c r="J11" s="337" t="s">
        <v>43</v>
      </c>
      <c r="K11" s="352"/>
      <c r="L11" s="338" t="s">
        <v>38</v>
      </c>
      <c r="M11" s="336" t="s">
        <v>12</v>
      </c>
      <c r="N11" s="338" t="s">
        <v>39</v>
      </c>
      <c r="O11" s="337" t="s">
        <v>13</v>
      </c>
    </row>
    <row r="12" spans="1:15" s="7" customFormat="1" ht="44.25" customHeight="1">
      <c r="A12" s="343"/>
      <c r="B12" s="346"/>
      <c r="C12" s="348"/>
      <c r="D12" s="350"/>
      <c r="E12" s="348"/>
      <c r="F12" s="352"/>
      <c r="G12" s="336"/>
      <c r="H12" s="336"/>
      <c r="I12" s="336"/>
      <c r="J12" s="337"/>
      <c r="K12" s="352"/>
      <c r="L12" s="338"/>
      <c r="M12" s="336"/>
      <c r="N12" s="338"/>
      <c r="O12" s="337"/>
    </row>
    <row r="13" spans="1:15" s="17" customFormat="1" ht="14.25" hidden="1" customHeight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23" customFormat="1" ht="18" customHeight="1" thickBot="1">
      <c r="A31" s="116" t="s">
        <v>14</v>
      </c>
      <c r="B31" s="117"/>
      <c r="C31" s="118">
        <f>D31+E31</f>
        <v>27.23</v>
      </c>
      <c r="D31" s="119">
        <v>4.0599999999999996</v>
      </c>
      <c r="E31" s="118">
        <f>F31+K31</f>
        <v>23.17</v>
      </c>
      <c r="F31" s="118">
        <f>G31+H31+I31+J31</f>
        <v>11.07</v>
      </c>
      <c r="G31" s="120">
        <v>5.46</v>
      </c>
      <c r="H31" s="121">
        <v>2.86</v>
      </c>
      <c r="I31" s="121">
        <v>1.67</v>
      </c>
      <c r="J31" s="121">
        <v>1.08</v>
      </c>
      <c r="K31" s="118">
        <f>L31+M31+N31+O31</f>
        <v>12.1</v>
      </c>
      <c r="L31" s="120">
        <v>1.82</v>
      </c>
      <c r="M31" s="121">
        <v>7.27</v>
      </c>
      <c r="N31" s="121">
        <v>0.35</v>
      </c>
      <c r="O31" s="122">
        <v>2.66</v>
      </c>
    </row>
    <row r="32" spans="1:15" ht="24.75" customHeight="1" thickBot="1">
      <c r="A32" s="18" t="s">
        <v>35</v>
      </c>
      <c r="B32" s="19">
        <v>1</v>
      </c>
      <c r="C32" s="82">
        <f>C31*E9*12</f>
        <v>1549430.6</v>
      </c>
      <c r="D32" s="21">
        <f>D31*E9*12</f>
        <v>231020</v>
      </c>
      <c r="E32" s="65">
        <f>F32+K32</f>
        <v>1318412</v>
      </c>
      <c r="F32" s="65">
        <f>G32+H32+I32+J32</f>
        <v>629902</v>
      </c>
      <c r="G32" s="83">
        <f>G31/C31*C32</f>
        <v>310683</v>
      </c>
      <c r="H32" s="24">
        <f>H31/C31*C32</f>
        <v>162739</v>
      </c>
      <c r="I32" s="24">
        <f>I31/C31*C32</f>
        <v>95026</v>
      </c>
      <c r="J32" s="25">
        <f>J31/C31*C32</f>
        <v>61454</v>
      </c>
      <c r="K32" s="139">
        <f>L32+M32+N32+O32</f>
        <v>688510</v>
      </c>
      <c r="L32" s="84">
        <f>L31/C31*C32</f>
        <v>103561</v>
      </c>
      <c r="M32" s="27">
        <f>M31/C31*C32</f>
        <v>413675</v>
      </c>
      <c r="N32" s="27">
        <f>N31/C31*C32</f>
        <v>19916</v>
      </c>
      <c r="O32" s="28">
        <f>O31/C31*C32</f>
        <v>151358</v>
      </c>
    </row>
    <row r="33" spans="1:15" ht="26.25" customHeight="1" thickBot="1">
      <c r="A33" s="131" t="s">
        <v>36</v>
      </c>
      <c r="B33" s="132">
        <f>(C33/C32)%*100</f>
        <v>0.75029999999999997</v>
      </c>
      <c r="C33" s="133">
        <v>1162483.1000000001</v>
      </c>
      <c r="D33" s="134">
        <f>D31/C31*C33</f>
        <v>173327</v>
      </c>
      <c r="E33" s="135">
        <f>F33+K33</f>
        <v>989156</v>
      </c>
      <c r="F33" s="135">
        <f>G33+H33+I33+J33</f>
        <v>472592</v>
      </c>
      <c r="G33" s="136">
        <f>G31/C31*C33</f>
        <v>233094</v>
      </c>
      <c r="H33" s="137">
        <f>H31/C31*C33</f>
        <v>122097</v>
      </c>
      <c r="I33" s="137">
        <f>I31/C31*C33</f>
        <v>71294</v>
      </c>
      <c r="J33" s="138">
        <f>J31/C31*C33</f>
        <v>46107</v>
      </c>
      <c r="K33" s="140">
        <f t="shared" ref="K33:K35" si="0">L33+M33+N33+O33</f>
        <v>516564</v>
      </c>
      <c r="L33" s="136">
        <f>L31/C31*C33</f>
        <v>77698</v>
      </c>
      <c r="M33" s="137">
        <f>M31/C31*C33</f>
        <v>310365</v>
      </c>
      <c r="N33" s="137">
        <f>N31/C31*C33</f>
        <v>14942</v>
      </c>
      <c r="O33" s="138">
        <f>O31/C31*C33</f>
        <v>113559</v>
      </c>
    </row>
    <row r="34" spans="1:15" ht="34.5" customHeight="1" thickBot="1">
      <c r="A34" s="124" t="s">
        <v>37</v>
      </c>
      <c r="B34" s="125"/>
      <c r="C34" s="126">
        <f>D34+E34</f>
        <v>1314684</v>
      </c>
      <c r="D34" s="127">
        <f>D32</f>
        <v>231020</v>
      </c>
      <c r="E34" s="126">
        <f>F34+K34</f>
        <v>1083664</v>
      </c>
      <c r="F34" s="126">
        <f>G34+H34+I34+J34</f>
        <v>395154</v>
      </c>
      <c r="G34" s="128">
        <f>29706+186573</f>
        <v>216279</v>
      </c>
      <c r="H34" s="129">
        <f>9699+12824</f>
        <v>22523</v>
      </c>
      <c r="I34" s="129">
        <f>3746.84+14091</f>
        <v>17838</v>
      </c>
      <c r="J34" s="130">
        <f>3416+135098</f>
        <v>138514</v>
      </c>
      <c r="K34" s="141">
        <f t="shared" si="0"/>
        <v>688510</v>
      </c>
      <c r="L34" s="128">
        <f t="shared" ref="L34:O34" si="1">L32</f>
        <v>103561</v>
      </c>
      <c r="M34" s="129">
        <f t="shared" si="1"/>
        <v>413675</v>
      </c>
      <c r="N34" s="129">
        <f t="shared" si="1"/>
        <v>19916</v>
      </c>
      <c r="O34" s="130">
        <f t="shared" si="1"/>
        <v>151358</v>
      </c>
    </row>
    <row r="35" spans="1:15" ht="24.75" customHeight="1" thickBot="1">
      <c r="A35" s="71" t="s">
        <v>15</v>
      </c>
      <c r="B35" s="72"/>
      <c r="C35" s="85">
        <f>C34-C33</f>
        <v>152201</v>
      </c>
      <c r="D35" s="42">
        <f>D34-D33</f>
        <v>57693</v>
      </c>
      <c r="E35" s="85">
        <f>F35+K35</f>
        <v>94508</v>
      </c>
      <c r="F35" s="85">
        <f>G35+H35+I35+J35</f>
        <v>-77438</v>
      </c>
      <c r="G35" s="86">
        <f>G34-G33</f>
        <v>-16815</v>
      </c>
      <c r="H35" s="42">
        <f>H34-H33</f>
        <v>-99574</v>
      </c>
      <c r="I35" s="42">
        <f>I34-I33</f>
        <v>-53456</v>
      </c>
      <c r="J35" s="74">
        <f>J34-J33</f>
        <v>92407</v>
      </c>
      <c r="K35" s="142">
        <f t="shared" si="0"/>
        <v>171946</v>
      </c>
      <c r="L35" s="87">
        <f>L34-L33</f>
        <v>25863</v>
      </c>
      <c r="M35" s="88">
        <f t="shared" ref="M35:O35" si="2">M34-M33</f>
        <v>103310</v>
      </c>
      <c r="N35" s="88">
        <f t="shared" si="2"/>
        <v>4974</v>
      </c>
      <c r="O35" s="111">
        <f t="shared" si="2"/>
        <v>37799</v>
      </c>
    </row>
    <row r="36" spans="1:15" s="2" customFormat="1" ht="24" customHeight="1" thickBot="1">
      <c r="A36" s="401" t="s">
        <v>135</v>
      </c>
      <c r="B36" s="402"/>
      <c r="C36" s="402"/>
      <c r="D36" s="402"/>
      <c r="E36" s="399">
        <v>122918.91</v>
      </c>
      <c r="F36" s="400"/>
      <c r="G36" s="78"/>
      <c r="H36" s="78"/>
      <c r="I36" s="78"/>
      <c r="J36" s="78"/>
      <c r="K36" s="89"/>
      <c r="L36" s="78"/>
      <c r="M36" s="78"/>
      <c r="N36" s="78"/>
      <c r="O36" s="78"/>
    </row>
    <row r="37" spans="1:15">
      <c r="D37" s="90"/>
    </row>
    <row r="38" spans="1:15" s="2" customFormat="1" hidden="1">
      <c r="A38" s="357" t="s">
        <v>16</v>
      </c>
      <c r="B38" s="360" t="s">
        <v>17</v>
      </c>
      <c r="C38" s="363"/>
      <c r="D38" s="339"/>
      <c r="E38" s="363"/>
      <c r="F38" s="363"/>
      <c r="G38" s="364"/>
      <c r="H38" s="364"/>
      <c r="I38" s="364"/>
      <c r="J38" s="364"/>
      <c r="K38" s="363"/>
      <c r="L38" s="364"/>
      <c r="M38" s="364"/>
      <c r="N38" s="364"/>
      <c r="O38" s="364"/>
    </row>
    <row r="39" spans="1:15" s="2" customFormat="1" ht="12.75" hidden="1" customHeight="1">
      <c r="A39" s="358"/>
      <c r="B39" s="361"/>
      <c r="C39" s="363"/>
      <c r="D39" s="339"/>
      <c r="E39" s="363"/>
      <c r="F39" s="363"/>
      <c r="G39" s="339"/>
      <c r="H39" s="339"/>
      <c r="I39" s="339"/>
      <c r="J39" s="339"/>
      <c r="K39" s="363"/>
      <c r="L39" s="339"/>
      <c r="M39" s="339"/>
      <c r="N39" s="339"/>
      <c r="O39" s="339"/>
    </row>
    <row r="40" spans="1:15" s="91" customFormat="1" ht="60" hidden="1" customHeight="1">
      <c r="A40" s="359"/>
      <c r="B40" s="362"/>
      <c r="C40" s="363"/>
      <c r="D40" s="339"/>
      <c r="E40" s="363"/>
      <c r="F40" s="363"/>
      <c r="G40" s="339"/>
      <c r="H40" s="339"/>
      <c r="I40" s="339"/>
      <c r="J40" s="339"/>
      <c r="K40" s="363"/>
      <c r="L40" s="339"/>
      <c r="M40" s="339"/>
      <c r="N40" s="339"/>
      <c r="O40" s="339"/>
    </row>
    <row r="41" spans="1:15" hidden="1">
      <c r="A41" s="92" t="s">
        <v>14</v>
      </c>
      <c r="B41" s="93">
        <f>2.2</f>
        <v>2.2000000000000002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18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19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20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15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hidden="1" customHeight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>
      <c r="B47" s="1" t="s">
        <v>21</v>
      </c>
      <c r="C47" s="50"/>
      <c r="H47" s="1" t="s">
        <v>34</v>
      </c>
    </row>
    <row r="50" spans="2:8">
      <c r="B50" s="1" t="s">
        <v>41</v>
      </c>
      <c r="H50" s="1" t="s">
        <v>42</v>
      </c>
    </row>
    <row r="52" spans="2:8">
      <c r="B52" s="1" t="s">
        <v>133</v>
      </c>
      <c r="H52" s="1" t="s">
        <v>134</v>
      </c>
    </row>
  </sheetData>
  <mergeCells count="38">
    <mergeCell ref="N39:N40"/>
    <mergeCell ref="M11:M12"/>
    <mergeCell ref="N11:N12"/>
    <mergeCell ref="O11:O12"/>
    <mergeCell ref="H11:H12"/>
    <mergeCell ref="A38:A40"/>
    <mergeCell ref="B38:B40"/>
    <mergeCell ref="C38:C40"/>
    <mergeCell ref="D38:D40"/>
    <mergeCell ref="E38:E40"/>
    <mergeCell ref="F38:F40"/>
    <mergeCell ref="G38:J38"/>
    <mergeCell ref="K38:K40"/>
    <mergeCell ref="L38:O38"/>
    <mergeCell ref="O39:O40"/>
    <mergeCell ref="L39:L40"/>
    <mergeCell ref="M39:M40"/>
    <mergeCell ref="G39:G40"/>
    <mergeCell ref="H39:H40"/>
    <mergeCell ref="I39:I40"/>
    <mergeCell ref="J39:J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A36:D36"/>
    <mergeCell ref="E36:F36"/>
    <mergeCell ref="I11:I12"/>
    <mergeCell ref="J11:J12"/>
    <mergeCell ref="L11:L12"/>
  </mergeCells>
  <phoneticPr fontId="3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>
      <selection activeCell="M8" sqref="M8"/>
    </sheetView>
  </sheetViews>
  <sheetFormatPr defaultRowHeight="12.75"/>
  <cols>
    <col min="1" max="1" width="7.140625" style="144" customWidth="1"/>
    <col min="2" max="2" width="8.5703125" style="115" customWidth="1"/>
    <col min="3" max="3" width="38.5703125" style="113" customWidth="1"/>
    <col min="4" max="4" width="8.5703125" style="112" customWidth="1"/>
    <col min="5" max="5" width="9.28515625" style="112" customWidth="1"/>
    <col min="6" max="6" width="11.42578125" style="114" customWidth="1"/>
    <col min="7" max="16384" width="9.140625" style="143"/>
  </cols>
  <sheetData>
    <row r="1" spans="1:7" customFormat="1" ht="15.75">
      <c r="A1" s="365" t="s">
        <v>44</v>
      </c>
      <c r="B1" s="365"/>
      <c r="C1" s="365"/>
      <c r="D1" s="365"/>
      <c r="E1" s="365"/>
      <c r="F1" s="365"/>
      <c r="G1" s="365"/>
    </row>
    <row r="2" spans="1:7" customFormat="1" ht="18.75" thickBot="1">
      <c r="A2" s="366" t="s">
        <v>45</v>
      </c>
      <c r="B2" s="366"/>
      <c r="C2" s="366"/>
      <c r="D2" s="366"/>
      <c r="E2" s="366"/>
      <c r="F2" s="366"/>
      <c r="G2" s="366"/>
    </row>
    <row r="3" spans="1:7" customFormat="1" ht="27" thickBot="1">
      <c r="A3" s="367" t="s">
        <v>46</v>
      </c>
      <c r="B3" s="368"/>
      <c r="C3" s="368"/>
      <c r="D3" s="368"/>
      <c r="E3" s="368"/>
      <c r="F3" s="368"/>
      <c r="G3" s="369"/>
    </row>
    <row r="4" spans="1:7" customFormat="1" ht="13.5" thickBot="1">
      <c r="A4" s="145"/>
      <c r="B4" s="146"/>
      <c r="C4" s="147"/>
      <c r="D4" s="148"/>
      <c r="E4" s="148"/>
      <c r="F4" s="149"/>
      <c r="G4" s="150"/>
    </row>
    <row r="5" spans="1:7" customFormat="1" ht="13.5" thickBot="1">
      <c r="A5" s="151" t="s">
        <v>30</v>
      </c>
      <c r="B5" s="152" t="s">
        <v>22</v>
      </c>
      <c r="C5" s="153" t="s">
        <v>23</v>
      </c>
      <c r="D5" s="154" t="s">
        <v>31</v>
      </c>
      <c r="E5" s="155" t="s">
        <v>24</v>
      </c>
      <c r="F5" s="156" t="s">
        <v>32</v>
      </c>
      <c r="G5" s="157" t="s">
        <v>47</v>
      </c>
    </row>
    <row r="6" spans="1:7" customFormat="1" ht="12.75" customHeight="1">
      <c r="A6" s="158"/>
      <c r="B6" s="159"/>
      <c r="C6" s="160" t="s">
        <v>48</v>
      </c>
      <c r="D6" s="155"/>
      <c r="E6" s="155"/>
      <c r="F6" s="161"/>
      <c r="G6" s="162"/>
    </row>
    <row r="7" spans="1:7" customFormat="1" ht="15.75">
      <c r="A7" s="163"/>
      <c r="B7" s="370" t="s">
        <v>49</v>
      </c>
      <c r="C7" s="164" t="s">
        <v>50</v>
      </c>
      <c r="D7" s="165" t="s">
        <v>51</v>
      </c>
      <c r="E7" s="165">
        <v>1</v>
      </c>
      <c r="F7" s="373">
        <v>5349.86</v>
      </c>
      <c r="G7" s="166"/>
    </row>
    <row r="8" spans="1:7" customFormat="1" ht="15.75">
      <c r="A8" s="163"/>
      <c r="B8" s="371"/>
      <c r="C8" s="164" t="s">
        <v>52</v>
      </c>
      <c r="D8" s="165" t="s">
        <v>51</v>
      </c>
      <c r="E8" s="165">
        <v>1</v>
      </c>
      <c r="F8" s="373"/>
      <c r="G8" s="166"/>
    </row>
    <row r="9" spans="1:7" customFormat="1" ht="15.75">
      <c r="A9" s="163"/>
      <c r="B9" s="372"/>
      <c r="C9" s="167" t="s">
        <v>53</v>
      </c>
      <c r="D9" s="168" t="s">
        <v>54</v>
      </c>
      <c r="E9" s="168">
        <v>1.5</v>
      </c>
      <c r="F9" s="374"/>
      <c r="G9" s="166"/>
    </row>
    <row r="10" spans="1:7" customFormat="1" ht="15.75">
      <c r="A10" s="163"/>
      <c r="B10" s="370" t="s">
        <v>55</v>
      </c>
      <c r="C10" s="169" t="s">
        <v>56</v>
      </c>
      <c r="D10" s="165" t="s">
        <v>51</v>
      </c>
      <c r="E10" s="170">
        <v>4</v>
      </c>
      <c r="F10" s="373">
        <v>2331.42</v>
      </c>
      <c r="G10" s="166"/>
    </row>
    <row r="11" spans="1:7" customFormat="1" ht="15.75">
      <c r="A11" s="163"/>
      <c r="B11" s="372"/>
      <c r="C11" s="171" t="s">
        <v>57</v>
      </c>
      <c r="D11" s="168" t="s">
        <v>58</v>
      </c>
      <c r="E11" s="168">
        <v>3</v>
      </c>
      <c r="F11" s="374"/>
      <c r="G11" s="166"/>
    </row>
    <row r="12" spans="1:7" customFormat="1" ht="15.75">
      <c r="A12" s="163"/>
      <c r="B12" s="375" t="s">
        <v>59</v>
      </c>
      <c r="C12" s="169" t="s">
        <v>56</v>
      </c>
      <c r="D12" s="165" t="s">
        <v>51</v>
      </c>
      <c r="E12" s="170">
        <v>4</v>
      </c>
      <c r="F12" s="373">
        <v>2690.81</v>
      </c>
      <c r="G12" s="166"/>
    </row>
    <row r="13" spans="1:7" customFormat="1" ht="15.75">
      <c r="A13" s="163"/>
      <c r="B13" s="376"/>
      <c r="C13" s="164" t="s">
        <v>60</v>
      </c>
      <c r="D13" s="165" t="s">
        <v>51</v>
      </c>
      <c r="E13" s="165">
        <v>1</v>
      </c>
      <c r="F13" s="373"/>
      <c r="G13" s="166"/>
    </row>
    <row r="14" spans="1:7" customFormat="1" ht="15.75">
      <c r="A14" s="163"/>
      <c r="B14" s="376"/>
      <c r="C14" s="164" t="s">
        <v>61</v>
      </c>
      <c r="D14" s="165" t="s">
        <v>54</v>
      </c>
      <c r="E14" s="165">
        <v>0.22</v>
      </c>
      <c r="F14" s="373"/>
      <c r="G14" s="166"/>
    </row>
    <row r="15" spans="1:7" customFormat="1" ht="12.75" customHeight="1">
      <c r="A15" s="163"/>
      <c r="B15" s="377"/>
      <c r="C15" s="171" t="s">
        <v>62</v>
      </c>
      <c r="D15" s="168" t="s">
        <v>54</v>
      </c>
      <c r="E15" s="168">
        <v>0.22</v>
      </c>
      <c r="F15" s="374"/>
      <c r="G15" s="166"/>
    </row>
    <row r="16" spans="1:7" customFormat="1" ht="15.75">
      <c r="A16" s="163"/>
      <c r="B16" s="172" t="s">
        <v>63</v>
      </c>
      <c r="C16" s="171" t="s">
        <v>64</v>
      </c>
      <c r="D16" s="168" t="s">
        <v>51</v>
      </c>
      <c r="E16" s="168">
        <v>2</v>
      </c>
      <c r="F16" s="173">
        <v>2014.64</v>
      </c>
      <c r="G16" s="166"/>
    </row>
    <row r="17" spans="1:7" customFormat="1" ht="15.75">
      <c r="A17" s="163"/>
      <c r="B17" s="172" t="s">
        <v>65</v>
      </c>
      <c r="C17" s="164" t="s">
        <v>66</v>
      </c>
      <c r="D17" s="165" t="s">
        <v>51</v>
      </c>
      <c r="E17" s="165">
        <v>1</v>
      </c>
      <c r="F17" s="174">
        <v>614.04</v>
      </c>
      <c r="G17" s="166"/>
    </row>
    <row r="18" spans="1:7" customFormat="1" ht="31.5">
      <c r="A18" s="163"/>
      <c r="B18" s="172" t="s">
        <v>67</v>
      </c>
      <c r="C18" s="175" t="s">
        <v>68</v>
      </c>
      <c r="D18" s="176" t="s">
        <v>58</v>
      </c>
      <c r="E18" s="176">
        <v>64</v>
      </c>
      <c r="F18" s="177">
        <v>16087.6</v>
      </c>
      <c r="G18" s="166"/>
    </row>
    <row r="19" spans="1:7" customFormat="1" ht="12.75" customHeight="1">
      <c r="A19" s="163"/>
      <c r="B19" s="172" t="s">
        <v>67</v>
      </c>
      <c r="C19" s="175" t="s">
        <v>69</v>
      </c>
      <c r="D19" s="176" t="s">
        <v>58</v>
      </c>
      <c r="E19" s="176">
        <v>8</v>
      </c>
      <c r="F19" s="177">
        <f>231.66+386.1</f>
        <v>617.76</v>
      </c>
      <c r="G19" s="166"/>
    </row>
    <row r="20" spans="1:7" customFormat="1" ht="12.75" customHeight="1" thickBot="1">
      <c r="A20" s="178"/>
      <c r="B20" s="179"/>
      <c r="C20" s="180"/>
      <c r="D20" s="181"/>
      <c r="E20" s="182" t="s">
        <v>25</v>
      </c>
      <c r="F20" s="183">
        <f>SUM(F7:F19)</f>
        <v>29706</v>
      </c>
      <c r="G20" s="184"/>
    </row>
    <row r="21" spans="1:7" customFormat="1" ht="12.75" customHeight="1">
      <c r="A21" s="163"/>
      <c r="B21" s="172"/>
      <c r="C21" s="185" t="s">
        <v>33</v>
      </c>
      <c r="D21" s="186"/>
      <c r="E21" s="186"/>
      <c r="F21" s="187"/>
      <c r="G21" s="166"/>
    </row>
    <row r="22" spans="1:7" customFormat="1" ht="12.75" customHeight="1">
      <c r="A22" s="163"/>
      <c r="B22" s="172" t="s">
        <v>59</v>
      </c>
      <c r="C22" s="188" t="s">
        <v>70</v>
      </c>
      <c r="D22" s="168" t="s">
        <v>58</v>
      </c>
      <c r="E22" s="189">
        <v>30</v>
      </c>
      <c r="F22" s="173">
        <v>15270.96</v>
      </c>
      <c r="G22" s="166"/>
    </row>
    <row r="23" spans="1:7" customFormat="1" ht="12.75" customHeight="1">
      <c r="A23" s="163"/>
      <c r="B23" s="370" t="s">
        <v>63</v>
      </c>
      <c r="C23" s="169" t="s">
        <v>71</v>
      </c>
      <c r="D23" s="165" t="s">
        <v>54</v>
      </c>
      <c r="E23" s="170">
        <v>0.48</v>
      </c>
      <c r="F23" s="373">
        <v>436.61</v>
      </c>
      <c r="G23" s="166"/>
    </row>
    <row r="24" spans="1:7" customFormat="1" ht="12.75" customHeight="1">
      <c r="A24" s="163"/>
      <c r="B24" s="372"/>
      <c r="C24" s="190" t="s">
        <v>72</v>
      </c>
      <c r="D24" s="168" t="s">
        <v>54</v>
      </c>
      <c r="E24" s="189">
        <v>0.28000000000000003</v>
      </c>
      <c r="F24" s="374"/>
      <c r="G24" s="166"/>
    </row>
    <row r="25" spans="1:7" customFormat="1" ht="15.75">
      <c r="A25" s="163"/>
      <c r="B25" s="172" t="s">
        <v>73</v>
      </c>
      <c r="C25" s="171" t="s">
        <v>74</v>
      </c>
      <c r="D25" s="168" t="s">
        <v>54</v>
      </c>
      <c r="E25" s="189">
        <v>0.2</v>
      </c>
      <c r="F25" s="173">
        <v>92.99</v>
      </c>
      <c r="G25" s="166"/>
    </row>
    <row r="26" spans="1:7" customFormat="1" ht="15.75">
      <c r="A26" s="163"/>
      <c r="B26" s="370" t="s">
        <v>75</v>
      </c>
      <c r="C26" s="164" t="s">
        <v>76</v>
      </c>
      <c r="D26" s="165" t="s">
        <v>54</v>
      </c>
      <c r="E26" s="170">
        <v>1.5</v>
      </c>
      <c r="F26" s="373">
        <f>168351.38+697.41</f>
        <v>169048.79</v>
      </c>
      <c r="G26" s="166"/>
    </row>
    <row r="27" spans="1:7" customFormat="1" ht="15.75">
      <c r="A27" s="163"/>
      <c r="B27" s="372"/>
      <c r="C27" s="164" t="s">
        <v>77</v>
      </c>
      <c r="D27" s="165" t="s">
        <v>78</v>
      </c>
      <c r="E27" s="170">
        <v>312</v>
      </c>
      <c r="F27" s="373"/>
      <c r="G27" s="166"/>
    </row>
    <row r="28" spans="1:7" customFormat="1">
      <c r="A28" s="191"/>
      <c r="B28" s="192" t="s">
        <v>79</v>
      </c>
      <c r="C28" s="193" t="s">
        <v>80</v>
      </c>
      <c r="D28" s="194" t="s">
        <v>78</v>
      </c>
      <c r="E28" s="195">
        <v>5</v>
      </c>
      <c r="F28" s="196">
        <v>284.95999999999998</v>
      </c>
      <c r="G28" s="197"/>
    </row>
    <row r="29" spans="1:7" customFormat="1" ht="15.75">
      <c r="A29" s="191"/>
      <c r="B29" s="378" t="s">
        <v>67</v>
      </c>
      <c r="C29" s="164" t="s">
        <v>81</v>
      </c>
      <c r="D29" s="198" t="s">
        <v>51</v>
      </c>
      <c r="E29" s="165">
        <v>2</v>
      </c>
      <c r="F29" s="380">
        <v>344.37</v>
      </c>
      <c r="G29" s="197"/>
    </row>
    <row r="30" spans="1:7" customFormat="1" ht="15.75">
      <c r="A30" s="191"/>
      <c r="B30" s="379"/>
      <c r="C30" s="164" t="s">
        <v>82</v>
      </c>
      <c r="D30" s="198" t="s">
        <v>51</v>
      </c>
      <c r="E30" s="165">
        <v>1</v>
      </c>
      <c r="F30" s="381"/>
      <c r="G30" s="197"/>
    </row>
    <row r="31" spans="1:7" customFormat="1" ht="15.75">
      <c r="A31" s="191"/>
      <c r="B31" s="192" t="s">
        <v>83</v>
      </c>
      <c r="C31" s="164" t="s">
        <v>84</v>
      </c>
      <c r="D31" s="165" t="s">
        <v>54</v>
      </c>
      <c r="E31" s="165">
        <v>1</v>
      </c>
      <c r="F31" s="196">
        <v>1094</v>
      </c>
      <c r="G31" s="197"/>
    </row>
    <row r="32" spans="1:7" customFormat="1" ht="13.5" thickBot="1">
      <c r="A32" s="178"/>
      <c r="B32" s="199"/>
      <c r="C32" s="200"/>
      <c r="D32" s="201"/>
      <c r="E32" s="182" t="s">
        <v>25</v>
      </c>
      <c r="F32" s="183">
        <f>SUM(F22:F31)</f>
        <v>186573</v>
      </c>
      <c r="G32" s="202"/>
    </row>
    <row r="33" spans="1:7" customFormat="1">
      <c r="A33" s="163"/>
      <c r="B33" s="203"/>
      <c r="C33" s="160" t="s">
        <v>48</v>
      </c>
      <c r="D33" s="195"/>
      <c r="E33" s="196"/>
      <c r="F33" s="204"/>
      <c r="G33" s="205"/>
    </row>
    <row r="34" spans="1:7" customFormat="1">
      <c r="A34" s="206"/>
      <c r="B34" s="207"/>
      <c r="C34" s="208" t="s">
        <v>27</v>
      </c>
      <c r="D34" s="209"/>
      <c r="E34" s="209"/>
      <c r="F34" s="210"/>
      <c r="G34" s="211"/>
    </row>
    <row r="35" spans="1:7" customFormat="1" ht="15.75">
      <c r="A35" s="212"/>
      <c r="B35" s="382" t="s">
        <v>49</v>
      </c>
      <c r="C35" s="213" t="s">
        <v>85</v>
      </c>
      <c r="D35" s="165" t="s">
        <v>78</v>
      </c>
      <c r="E35" s="165">
        <v>10</v>
      </c>
      <c r="F35" s="373">
        <v>728.12</v>
      </c>
      <c r="G35" s="214"/>
    </row>
    <row r="36" spans="1:7" customFormat="1" ht="15.75">
      <c r="A36" s="212"/>
      <c r="B36" s="383"/>
      <c r="C36" s="213" t="s">
        <v>86</v>
      </c>
      <c r="D36" s="165" t="s">
        <v>51</v>
      </c>
      <c r="E36" s="165">
        <v>1</v>
      </c>
      <c r="F36" s="373"/>
      <c r="G36" s="214"/>
    </row>
    <row r="37" spans="1:7" customFormat="1" ht="15.75">
      <c r="A37" s="212"/>
      <c r="B37" s="384"/>
      <c r="C37" s="167" t="s">
        <v>87</v>
      </c>
      <c r="D37" s="168" t="s">
        <v>51</v>
      </c>
      <c r="E37" s="168">
        <v>1</v>
      </c>
      <c r="F37" s="374"/>
      <c r="G37" s="214"/>
    </row>
    <row r="38" spans="1:7" customFormat="1" ht="15">
      <c r="A38" s="212"/>
      <c r="B38" s="382" t="s">
        <v>73</v>
      </c>
      <c r="C38" s="215" t="s">
        <v>88</v>
      </c>
      <c r="D38" s="216" t="s">
        <v>78</v>
      </c>
      <c r="E38" s="217">
        <v>10</v>
      </c>
      <c r="F38" s="385">
        <v>6059.91</v>
      </c>
      <c r="G38" s="214"/>
    </row>
    <row r="39" spans="1:7" customFormat="1" ht="15">
      <c r="A39" s="212"/>
      <c r="B39" s="384"/>
      <c r="C39" s="218" t="s">
        <v>89</v>
      </c>
      <c r="D39" s="219" t="s">
        <v>78</v>
      </c>
      <c r="E39" s="220">
        <v>10</v>
      </c>
      <c r="F39" s="386"/>
      <c r="G39" s="214"/>
    </row>
    <row r="40" spans="1:7" customFormat="1" ht="15">
      <c r="A40" s="212"/>
      <c r="B40" s="221" t="s">
        <v>90</v>
      </c>
      <c r="C40" s="222" t="s">
        <v>91</v>
      </c>
      <c r="D40" s="223" t="s">
        <v>51</v>
      </c>
      <c r="E40" s="224">
        <v>1</v>
      </c>
      <c r="F40" s="225">
        <v>857.75</v>
      </c>
      <c r="G40" s="214"/>
    </row>
    <row r="41" spans="1:7" customFormat="1" ht="15">
      <c r="A41" s="212"/>
      <c r="B41" s="221" t="s">
        <v>63</v>
      </c>
      <c r="C41" s="222" t="s">
        <v>92</v>
      </c>
      <c r="D41" s="223" t="s">
        <v>51</v>
      </c>
      <c r="E41" s="223">
        <v>1</v>
      </c>
      <c r="F41" s="225">
        <v>192.45</v>
      </c>
      <c r="G41" s="214"/>
    </row>
    <row r="42" spans="1:7" customFormat="1" ht="15">
      <c r="A42" s="212"/>
      <c r="B42" s="221" t="s">
        <v>73</v>
      </c>
      <c r="C42" s="226" t="s">
        <v>93</v>
      </c>
      <c r="D42" s="223" t="s">
        <v>51</v>
      </c>
      <c r="E42" s="223">
        <v>3</v>
      </c>
      <c r="F42" s="225">
        <v>577.33000000000004</v>
      </c>
      <c r="G42" s="214"/>
    </row>
    <row r="43" spans="1:7" customFormat="1" ht="15">
      <c r="A43" s="212"/>
      <c r="B43" s="382" t="s">
        <v>65</v>
      </c>
      <c r="C43" s="227" t="s">
        <v>94</v>
      </c>
      <c r="D43" s="228" t="s">
        <v>78</v>
      </c>
      <c r="E43" s="229">
        <v>30</v>
      </c>
      <c r="F43" s="385">
        <v>1283.01</v>
      </c>
      <c r="G43" s="214"/>
    </row>
    <row r="44" spans="1:7" customFormat="1" ht="15">
      <c r="A44" s="212"/>
      <c r="B44" s="383"/>
      <c r="C44" s="230" t="s">
        <v>95</v>
      </c>
      <c r="D44" s="228" t="s">
        <v>51</v>
      </c>
      <c r="E44" s="229">
        <v>2</v>
      </c>
      <c r="F44" s="385"/>
      <c r="G44" s="214"/>
    </row>
    <row r="45" spans="1:7" customFormat="1" ht="15">
      <c r="A45" s="212"/>
      <c r="B45" s="384"/>
      <c r="C45" s="230" t="s">
        <v>87</v>
      </c>
      <c r="D45" s="228" t="s">
        <v>51</v>
      </c>
      <c r="E45" s="229">
        <v>1</v>
      </c>
      <c r="F45" s="385"/>
      <c r="G45" s="214"/>
    </row>
    <row r="46" spans="1:7" customFormat="1" ht="13.5" thickBot="1">
      <c r="A46" s="231"/>
      <c r="B46" s="232"/>
      <c r="C46" s="233"/>
      <c r="D46" s="234"/>
      <c r="E46" s="182" t="s">
        <v>25</v>
      </c>
      <c r="F46" s="235">
        <f>SUM(F35:F45)</f>
        <v>9699</v>
      </c>
      <c r="G46" s="236"/>
    </row>
    <row r="47" spans="1:7" customFormat="1">
      <c r="A47" s="237"/>
      <c r="B47" s="238"/>
      <c r="C47" s="239" t="s">
        <v>26</v>
      </c>
      <c r="D47" s="240"/>
      <c r="E47" s="240"/>
      <c r="F47" s="241"/>
      <c r="G47" s="242"/>
    </row>
    <row r="48" spans="1:7" customFormat="1" ht="15.75">
      <c r="A48" s="237"/>
      <c r="B48" s="382" t="s">
        <v>73</v>
      </c>
      <c r="C48" s="243" t="s">
        <v>96</v>
      </c>
      <c r="D48" s="165" t="s">
        <v>54</v>
      </c>
      <c r="E48" s="165">
        <v>0.8</v>
      </c>
      <c r="F48" s="373">
        <v>1570.4</v>
      </c>
      <c r="G48" s="244"/>
    </row>
    <row r="49" spans="1:7" customFormat="1" ht="15.75">
      <c r="A49" s="237"/>
      <c r="B49" s="383"/>
      <c r="C49" s="243" t="s">
        <v>97</v>
      </c>
      <c r="D49" s="165" t="s">
        <v>54</v>
      </c>
      <c r="E49" s="165">
        <v>1.2</v>
      </c>
      <c r="F49" s="373"/>
      <c r="G49" s="244"/>
    </row>
    <row r="50" spans="1:7" customFormat="1" ht="15.75">
      <c r="A50" s="206"/>
      <c r="B50" s="384"/>
      <c r="C50" s="245" t="s">
        <v>98</v>
      </c>
      <c r="D50" s="168" t="s">
        <v>54</v>
      </c>
      <c r="E50" s="168">
        <v>1.7</v>
      </c>
      <c r="F50" s="374"/>
      <c r="G50" s="246"/>
    </row>
    <row r="51" spans="1:7" customFormat="1" ht="15.75">
      <c r="A51" s="212"/>
      <c r="B51" s="247" t="s">
        <v>75</v>
      </c>
      <c r="C51" s="243" t="s">
        <v>99</v>
      </c>
      <c r="D51" s="165" t="s">
        <v>54</v>
      </c>
      <c r="E51" s="165">
        <v>240</v>
      </c>
      <c r="F51" s="248">
        <v>1845.28</v>
      </c>
      <c r="G51" s="249"/>
    </row>
    <row r="52" spans="1:7" customFormat="1" ht="13.5" thickBot="1">
      <c r="A52" s="178"/>
      <c r="B52" s="250"/>
      <c r="C52" s="251"/>
      <c r="D52" s="252"/>
      <c r="E52" s="253" t="s">
        <v>25</v>
      </c>
      <c r="F52" s="235">
        <f>SUM(F48:F51)</f>
        <v>3416</v>
      </c>
      <c r="G52" s="202"/>
    </row>
    <row r="53" spans="1:7" customFormat="1">
      <c r="A53" s="163"/>
      <c r="B53" s="203"/>
      <c r="C53" s="254" t="s">
        <v>100</v>
      </c>
      <c r="D53" s="195"/>
      <c r="E53" s="196"/>
      <c r="F53" s="255"/>
      <c r="G53" s="205"/>
    </row>
    <row r="54" spans="1:7" customFormat="1">
      <c r="A54" s="191"/>
      <c r="B54" s="256"/>
      <c r="C54" s="257" t="s">
        <v>101</v>
      </c>
      <c r="D54" s="258"/>
      <c r="E54" s="259"/>
      <c r="F54" s="260">
        <f>10098+125000</f>
        <v>135098</v>
      </c>
      <c r="G54" s="197"/>
    </row>
    <row r="55" spans="1:7" customFormat="1" ht="13.5" thickBot="1">
      <c r="A55" s="178"/>
      <c r="B55" s="250"/>
      <c r="C55" s="251"/>
      <c r="D55" s="252"/>
      <c r="E55" s="253" t="s">
        <v>25</v>
      </c>
      <c r="F55" s="235">
        <f>SUM(F54:F54)</f>
        <v>135098</v>
      </c>
      <c r="G55" s="202"/>
    </row>
    <row r="56" spans="1:7" customFormat="1">
      <c r="A56" s="163"/>
      <c r="B56" s="203"/>
      <c r="C56" s="208" t="s">
        <v>27</v>
      </c>
      <c r="D56" s="261"/>
      <c r="E56" s="261"/>
      <c r="F56" s="241"/>
      <c r="G56" s="205"/>
    </row>
    <row r="57" spans="1:7" customFormat="1" ht="15.75">
      <c r="A57" s="191"/>
      <c r="B57" s="262" t="s">
        <v>75</v>
      </c>
      <c r="C57" s="263" t="s">
        <v>102</v>
      </c>
      <c r="D57" s="264" t="s">
        <v>51</v>
      </c>
      <c r="E57" s="264">
        <v>1</v>
      </c>
      <c r="F57" s="265">
        <v>1932.99</v>
      </c>
      <c r="G57" s="266"/>
    </row>
    <row r="58" spans="1:7" customFormat="1" ht="15.75">
      <c r="A58" s="191"/>
      <c r="B58" s="267" t="s">
        <v>79</v>
      </c>
      <c r="C58" s="263" t="s">
        <v>103</v>
      </c>
      <c r="D58" s="264" t="s">
        <v>51</v>
      </c>
      <c r="E58" s="264">
        <v>1</v>
      </c>
      <c r="F58" s="265">
        <v>2729.52</v>
      </c>
      <c r="G58" s="266"/>
    </row>
    <row r="59" spans="1:7" customFormat="1" ht="15.75">
      <c r="A59" s="191"/>
      <c r="B59" s="378" t="s">
        <v>65</v>
      </c>
      <c r="C59" s="268" t="s">
        <v>104</v>
      </c>
      <c r="D59" s="269" t="s">
        <v>51</v>
      </c>
      <c r="E59" s="269">
        <v>2</v>
      </c>
      <c r="F59" s="387">
        <v>5617.68</v>
      </c>
      <c r="G59" s="266"/>
    </row>
    <row r="60" spans="1:7" customFormat="1" ht="15.75">
      <c r="A60" s="191"/>
      <c r="B60" s="379"/>
      <c r="C60" s="268" t="s">
        <v>105</v>
      </c>
      <c r="D60" s="269" t="s">
        <v>51</v>
      </c>
      <c r="E60" s="269">
        <v>2</v>
      </c>
      <c r="F60" s="387"/>
      <c r="G60" s="266"/>
    </row>
    <row r="61" spans="1:7" customFormat="1">
      <c r="A61" s="191"/>
      <c r="B61" s="270" t="s">
        <v>67</v>
      </c>
      <c r="C61" s="271" t="s">
        <v>94</v>
      </c>
      <c r="D61" s="272" t="s">
        <v>106</v>
      </c>
      <c r="E61" s="273">
        <v>60</v>
      </c>
      <c r="F61" s="274">
        <v>1440</v>
      </c>
      <c r="G61" s="197"/>
    </row>
    <row r="62" spans="1:7" customFormat="1">
      <c r="A62" s="191"/>
      <c r="B62" s="256" t="s">
        <v>83</v>
      </c>
      <c r="C62" s="271" t="s">
        <v>107</v>
      </c>
      <c r="D62" s="272" t="s">
        <v>106</v>
      </c>
      <c r="E62" s="258">
        <v>12</v>
      </c>
      <c r="F62" s="275">
        <v>1104</v>
      </c>
      <c r="G62" s="197"/>
    </row>
    <row r="63" spans="1:7" customFormat="1" ht="13.5" thickBot="1">
      <c r="A63" s="276"/>
      <c r="B63" s="277"/>
      <c r="C63" s="278"/>
      <c r="D63" s="279"/>
      <c r="E63" s="280" t="s">
        <v>25</v>
      </c>
      <c r="F63" s="281">
        <f>SUM(F56:F62)</f>
        <v>12824.19</v>
      </c>
      <c r="G63" s="282"/>
    </row>
    <row r="64" spans="1:7" customFormat="1">
      <c r="A64" s="158"/>
      <c r="B64" s="283"/>
      <c r="C64" s="284" t="s">
        <v>28</v>
      </c>
      <c r="D64" s="285"/>
      <c r="E64" s="285"/>
      <c r="F64" s="286"/>
      <c r="G64" s="287"/>
    </row>
    <row r="65" spans="1:10" customFormat="1">
      <c r="A65" s="163"/>
      <c r="B65" s="378" t="s">
        <v>108</v>
      </c>
      <c r="C65" s="288" t="s">
        <v>109</v>
      </c>
      <c r="D65" s="272" t="s">
        <v>51</v>
      </c>
      <c r="E65" s="272">
        <v>6</v>
      </c>
      <c r="F65" s="389">
        <v>1485.21</v>
      </c>
      <c r="G65" s="197"/>
    </row>
    <row r="66" spans="1:10" customFormat="1">
      <c r="A66" s="163"/>
      <c r="B66" s="388"/>
      <c r="C66" s="288" t="s">
        <v>110</v>
      </c>
      <c r="D66" s="272" t="s">
        <v>51</v>
      </c>
      <c r="E66" s="272">
        <v>1</v>
      </c>
      <c r="F66" s="390"/>
      <c r="G66" s="197"/>
    </row>
    <row r="67" spans="1:10" customFormat="1">
      <c r="A67" s="163"/>
      <c r="B67" s="379"/>
      <c r="C67" s="289" t="s">
        <v>111</v>
      </c>
      <c r="D67" s="290" t="s">
        <v>51</v>
      </c>
      <c r="E67" s="290">
        <v>8</v>
      </c>
      <c r="F67" s="391"/>
      <c r="G67" s="197"/>
    </row>
    <row r="68" spans="1:10" customFormat="1">
      <c r="A68" s="163"/>
      <c r="B68" s="378" t="s">
        <v>55</v>
      </c>
      <c r="C68" s="291" t="s">
        <v>112</v>
      </c>
      <c r="D68" s="273" t="s">
        <v>51</v>
      </c>
      <c r="E68" s="273">
        <v>1</v>
      </c>
      <c r="F68" s="389">
        <v>639.16</v>
      </c>
      <c r="G68" s="266"/>
    </row>
    <row r="69" spans="1:10" customFormat="1">
      <c r="A69" s="163"/>
      <c r="B69" s="388"/>
      <c r="C69" s="291" t="s">
        <v>113</v>
      </c>
      <c r="D69" s="273" t="s">
        <v>51</v>
      </c>
      <c r="E69" s="273">
        <v>1</v>
      </c>
      <c r="F69" s="389"/>
      <c r="G69" s="266"/>
    </row>
    <row r="70" spans="1:10" customFormat="1">
      <c r="A70" s="163"/>
      <c r="B70" s="379"/>
      <c r="C70" s="292" t="s">
        <v>114</v>
      </c>
      <c r="D70" s="293" t="s">
        <v>51</v>
      </c>
      <c r="E70" s="293">
        <v>2</v>
      </c>
      <c r="F70" s="392"/>
      <c r="G70" s="266"/>
    </row>
    <row r="71" spans="1:10" customFormat="1">
      <c r="A71" s="191"/>
      <c r="B71" s="294" t="s">
        <v>49</v>
      </c>
      <c r="C71" s="288" t="s">
        <v>115</v>
      </c>
      <c r="D71" s="272" t="s">
        <v>51</v>
      </c>
      <c r="E71" s="272">
        <v>3</v>
      </c>
      <c r="F71" s="295">
        <v>462.5</v>
      </c>
      <c r="G71" s="266"/>
      <c r="I71" t="s">
        <v>116</v>
      </c>
      <c r="J71" s="296">
        <f>F74+F63+F52+F32</f>
        <v>206560.06</v>
      </c>
    </row>
    <row r="72" spans="1:10" customFormat="1">
      <c r="A72" s="191"/>
      <c r="B72" s="378" t="s">
        <v>67</v>
      </c>
      <c r="C72" s="297" t="s">
        <v>117</v>
      </c>
      <c r="D72" s="298" t="s">
        <v>118</v>
      </c>
      <c r="E72" s="298">
        <v>3</v>
      </c>
      <c r="F72" s="392">
        <v>1160</v>
      </c>
      <c r="G72" s="266"/>
      <c r="J72" s="296"/>
    </row>
    <row r="73" spans="1:10" customFormat="1">
      <c r="A73" s="191"/>
      <c r="B73" s="379"/>
      <c r="C73" s="297" t="s">
        <v>119</v>
      </c>
      <c r="D73" s="298" t="s">
        <v>118</v>
      </c>
      <c r="E73" s="298">
        <v>1</v>
      </c>
      <c r="F73" s="393"/>
      <c r="G73" s="266"/>
      <c r="J73" s="296"/>
    </row>
    <row r="74" spans="1:10" customFormat="1" ht="13.5" thickBot="1">
      <c r="A74" s="178"/>
      <c r="B74" s="250"/>
      <c r="C74" s="299"/>
      <c r="D74" s="252"/>
      <c r="E74" s="253" t="s">
        <v>25</v>
      </c>
      <c r="F74" s="300">
        <f>SUM(F65:F73)</f>
        <v>3746.87</v>
      </c>
      <c r="G74" s="202"/>
      <c r="I74" t="s">
        <v>120</v>
      </c>
      <c r="J74" s="301">
        <f>F93+F46+F20</f>
        <v>53496</v>
      </c>
    </row>
    <row r="75" spans="1:10" customFormat="1">
      <c r="A75" s="163"/>
      <c r="B75" s="203"/>
      <c r="C75" s="160" t="s">
        <v>48</v>
      </c>
      <c r="D75" s="195"/>
      <c r="E75" s="196"/>
      <c r="F75" s="204"/>
      <c r="G75" s="205"/>
    </row>
    <row r="76" spans="1:10" customFormat="1">
      <c r="A76" s="163"/>
      <c r="B76" s="203"/>
      <c r="C76" s="302" t="s">
        <v>28</v>
      </c>
      <c r="D76" s="195"/>
      <c r="E76" s="196"/>
      <c r="F76" s="204"/>
      <c r="G76" s="205"/>
    </row>
    <row r="77" spans="1:10" customFormat="1">
      <c r="A77" s="191"/>
      <c r="B77" s="378" t="s">
        <v>59</v>
      </c>
      <c r="C77" s="291" t="s">
        <v>113</v>
      </c>
      <c r="D77" s="273" t="s">
        <v>51</v>
      </c>
      <c r="E77" s="273">
        <v>12</v>
      </c>
      <c r="F77" s="389">
        <v>2727.97</v>
      </c>
      <c r="G77" s="197"/>
    </row>
    <row r="78" spans="1:10" customFormat="1">
      <c r="A78" s="191"/>
      <c r="B78" s="379"/>
      <c r="C78" s="292" t="s">
        <v>121</v>
      </c>
      <c r="D78" s="293" t="s">
        <v>51</v>
      </c>
      <c r="E78" s="293">
        <v>2</v>
      </c>
      <c r="F78" s="392"/>
      <c r="G78" s="197"/>
    </row>
    <row r="79" spans="1:10" customFormat="1">
      <c r="A79" s="163"/>
      <c r="B79" s="303" t="s">
        <v>90</v>
      </c>
      <c r="C79" s="292" t="s">
        <v>121</v>
      </c>
      <c r="D79" s="293" t="s">
        <v>51</v>
      </c>
      <c r="E79" s="293">
        <v>2</v>
      </c>
      <c r="F79" s="304">
        <v>151</v>
      </c>
      <c r="G79" s="305"/>
    </row>
    <row r="80" spans="1:10" customFormat="1">
      <c r="A80" s="163"/>
      <c r="B80" s="378" t="s">
        <v>73</v>
      </c>
      <c r="C80" s="306" t="s">
        <v>122</v>
      </c>
      <c r="D80" s="307" t="s">
        <v>51</v>
      </c>
      <c r="E80" s="307">
        <v>2</v>
      </c>
      <c r="F80" s="394">
        <v>2139.5100000000002</v>
      </c>
      <c r="G80" s="305"/>
    </row>
    <row r="81" spans="1:7" customFormat="1">
      <c r="A81" s="163"/>
      <c r="B81" s="388"/>
      <c r="C81" s="306" t="s">
        <v>123</v>
      </c>
      <c r="D81" s="307" t="s">
        <v>51</v>
      </c>
      <c r="E81" s="307">
        <v>4</v>
      </c>
      <c r="F81" s="394"/>
      <c r="G81" s="305"/>
    </row>
    <row r="82" spans="1:7" customFormat="1">
      <c r="A82" s="163"/>
      <c r="B82" s="379"/>
      <c r="C82" s="308" t="s">
        <v>124</v>
      </c>
      <c r="D82" s="309" t="s">
        <v>51</v>
      </c>
      <c r="E82" s="309">
        <v>4</v>
      </c>
      <c r="F82" s="395"/>
      <c r="G82" s="305"/>
    </row>
    <row r="83" spans="1:7" customFormat="1">
      <c r="A83" s="163"/>
      <c r="B83" s="396" t="s">
        <v>75</v>
      </c>
      <c r="C83" s="306" t="s">
        <v>125</v>
      </c>
      <c r="D83" s="307" t="s">
        <v>51</v>
      </c>
      <c r="E83" s="307">
        <v>1</v>
      </c>
      <c r="F83" s="394">
        <v>541.13</v>
      </c>
      <c r="G83" s="305"/>
    </row>
    <row r="84" spans="1:7" customFormat="1">
      <c r="A84" s="191"/>
      <c r="B84" s="397"/>
      <c r="C84" s="306" t="s">
        <v>123</v>
      </c>
      <c r="D84" s="307" t="s">
        <v>51</v>
      </c>
      <c r="E84" s="307">
        <v>2</v>
      </c>
      <c r="F84" s="394"/>
      <c r="G84" s="266"/>
    </row>
    <row r="85" spans="1:7" customFormat="1">
      <c r="A85" s="191"/>
      <c r="B85" s="398"/>
      <c r="C85" s="308" t="s">
        <v>124</v>
      </c>
      <c r="D85" s="309" t="s">
        <v>51</v>
      </c>
      <c r="E85" s="309">
        <v>1</v>
      </c>
      <c r="F85" s="395"/>
      <c r="G85" s="266"/>
    </row>
    <row r="86" spans="1:7" customFormat="1">
      <c r="A86" s="276"/>
      <c r="B86" s="378" t="s">
        <v>79</v>
      </c>
      <c r="C86" s="306" t="s">
        <v>125</v>
      </c>
      <c r="D86" s="310" t="s">
        <v>51</v>
      </c>
      <c r="E86" s="310">
        <v>12</v>
      </c>
      <c r="F86" s="394">
        <v>2534.2199999999998</v>
      </c>
      <c r="G86" s="311"/>
    </row>
    <row r="87" spans="1:7" customFormat="1">
      <c r="A87" s="276"/>
      <c r="B87" s="379"/>
      <c r="C87" s="308" t="s">
        <v>123</v>
      </c>
      <c r="D87" s="309" t="s">
        <v>51</v>
      </c>
      <c r="E87" s="309">
        <v>6</v>
      </c>
      <c r="F87" s="395"/>
      <c r="G87" s="311"/>
    </row>
    <row r="88" spans="1:7" customFormat="1">
      <c r="A88" s="276"/>
      <c r="B88" s="378" t="s">
        <v>65</v>
      </c>
      <c r="C88" s="306" t="s">
        <v>126</v>
      </c>
      <c r="D88" s="310" t="s">
        <v>51</v>
      </c>
      <c r="E88" s="310">
        <v>3</v>
      </c>
      <c r="F88" s="394">
        <v>5434.04</v>
      </c>
      <c r="G88" s="311"/>
    </row>
    <row r="89" spans="1:7" customFormat="1">
      <c r="A89" s="276"/>
      <c r="B89" s="388"/>
      <c r="C89" s="306" t="s">
        <v>125</v>
      </c>
      <c r="D89" s="310" t="s">
        <v>51</v>
      </c>
      <c r="E89" s="310">
        <v>4</v>
      </c>
      <c r="F89" s="394"/>
      <c r="G89" s="311"/>
    </row>
    <row r="90" spans="1:7" customFormat="1">
      <c r="A90" s="276"/>
      <c r="B90" s="388"/>
      <c r="C90" s="306" t="s">
        <v>127</v>
      </c>
      <c r="D90" s="310" t="s">
        <v>51</v>
      </c>
      <c r="E90" s="310">
        <v>1</v>
      </c>
      <c r="F90" s="394"/>
      <c r="G90" s="311"/>
    </row>
    <row r="91" spans="1:7" customFormat="1">
      <c r="A91" s="276"/>
      <c r="B91" s="379"/>
      <c r="C91" s="306" t="s">
        <v>128</v>
      </c>
      <c r="D91" s="307" t="s">
        <v>51</v>
      </c>
      <c r="E91" s="307">
        <v>13</v>
      </c>
      <c r="F91" s="394"/>
      <c r="G91" s="311"/>
    </row>
    <row r="92" spans="1:7" customFormat="1">
      <c r="A92" s="276"/>
      <c r="B92" s="312" t="s">
        <v>83</v>
      </c>
      <c r="C92" s="306" t="s">
        <v>127</v>
      </c>
      <c r="D92" s="313" t="s">
        <v>51</v>
      </c>
      <c r="E92" s="313">
        <v>2</v>
      </c>
      <c r="F92" s="314">
        <v>563.20000000000005</v>
      </c>
      <c r="G92" s="311"/>
    </row>
    <row r="93" spans="1:7" customFormat="1" ht="13.5" thickBot="1">
      <c r="A93" s="178"/>
      <c r="B93" s="277"/>
      <c r="C93" s="278"/>
      <c r="D93" s="279"/>
      <c r="E93" s="280" t="s">
        <v>25</v>
      </c>
      <c r="F93" s="315">
        <f>SUM(F77:F92)</f>
        <v>14091</v>
      </c>
      <c r="G93" s="282"/>
    </row>
    <row r="94" spans="1:7" customFormat="1" ht="13.5" thickBot="1">
      <c r="A94" s="316"/>
      <c r="B94" s="317"/>
      <c r="C94" s="318"/>
      <c r="D94" s="319"/>
      <c r="E94" s="320" t="s">
        <v>29</v>
      </c>
      <c r="F94" s="321">
        <f>F93+F74+F63+F52+F46+F32+F20+F55</f>
        <v>395154.06</v>
      </c>
      <c r="G94" s="322"/>
    </row>
    <row r="95" spans="1:7" customFormat="1">
      <c r="A95" s="323"/>
      <c r="B95" s="324"/>
      <c r="C95" s="325"/>
      <c r="D95" s="326"/>
      <c r="E95" s="326"/>
      <c r="F95" s="327"/>
      <c r="G95" s="328"/>
    </row>
    <row r="96" spans="1:7" customFormat="1">
      <c r="A96" s="323"/>
      <c r="B96" s="324"/>
      <c r="C96" s="325"/>
      <c r="D96" s="326"/>
      <c r="E96" s="326"/>
      <c r="F96" s="327"/>
      <c r="G96" s="328"/>
    </row>
    <row r="97" spans="1:7" customFormat="1">
      <c r="A97" s="329"/>
      <c r="B97" s="330" t="s">
        <v>21</v>
      </c>
      <c r="C97" s="331"/>
      <c r="D97" s="332" t="s">
        <v>34</v>
      </c>
      <c r="E97" s="332"/>
      <c r="F97" s="333"/>
      <c r="G97" s="334"/>
    </row>
    <row r="98" spans="1:7" customFormat="1">
      <c r="A98" s="329"/>
      <c r="B98" s="330"/>
      <c r="C98" s="331"/>
      <c r="D98" s="332"/>
      <c r="E98" s="332"/>
      <c r="F98" s="333"/>
      <c r="G98" s="334"/>
    </row>
  </sheetData>
  <mergeCells count="41">
    <mergeCell ref="B72:B73"/>
    <mergeCell ref="F72:F73"/>
    <mergeCell ref="B77:B78"/>
    <mergeCell ref="F77:F78"/>
    <mergeCell ref="B88:B91"/>
    <mergeCell ref="F88:F91"/>
    <mergeCell ref="B80:B82"/>
    <mergeCell ref="F80:F82"/>
    <mergeCell ref="B83:B85"/>
    <mergeCell ref="F83:F85"/>
    <mergeCell ref="B86:B87"/>
    <mergeCell ref="F86:F87"/>
    <mergeCell ref="B59:B60"/>
    <mergeCell ref="F59:F60"/>
    <mergeCell ref="B65:B67"/>
    <mergeCell ref="F65:F67"/>
    <mergeCell ref="B68:B70"/>
    <mergeCell ref="F68:F70"/>
    <mergeCell ref="B38:B39"/>
    <mergeCell ref="F38:F39"/>
    <mergeCell ref="B43:B45"/>
    <mergeCell ref="F43:F45"/>
    <mergeCell ref="B48:B50"/>
    <mergeCell ref="F48:F50"/>
    <mergeCell ref="B26:B27"/>
    <mergeCell ref="F26:F27"/>
    <mergeCell ref="B29:B30"/>
    <mergeCell ref="F29:F30"/>
    <mergeCell ref="B35:B37"/>
    <mergeCell ref="F35:F37"/>
    <mergeCell ref="B10:B11"/>
    <mergeCell ref="F10:F11"/>
    <mergeCell ref="B12:B15"/>
    <mergeCell ref="F12:F15"/>
    <mergeCell ref="B23:B24"/>
    <mergeCell ref="F23:F24"/>
    <mergeCell ref="A1:G1"/>
    <mergeCell ref="A2:G2"/>
    <mergeCell ref="A3:G3"/>
    <mergeCell ref="B7:B9"/>
    <mergeCell ref="F7:F9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2016-02-24T12:54:40Z</cp:lastPrinted>
  <dcterms:created xsi:type="dcterms:W3CDTF">2010-11-29T02:37:01Z</dcterms:created>
  <dcterms:modified xsi:type="dcterms:W3CDTF">2016-02-24T12:54:58Z</dcterms:modified>
</cp:coreProperties>
</file>