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7520" windowHeight="8955"/>
  </bookViews>
  <sheets>
    <sheet name="Сумма" sheetId="1" r:id="rId1"/>
    <sheet name="Работы" sheetId="2" r:id="rId2"/>
  </sheets>
  <externalReferences>
    <externalReference r:id="rId3"/>
  </externalReferences>
  <calcPr calcId="124519" fullPrecision="0"/>
</workbook>
</file>

<file path=xl/calcChain.xml><?xml version="1.0" encoding="utf-8"?>
<calcChain xmlns="http://schemas.openxmlformats.org/spreadsheetml/2006/main">
  <c r="F49" i="2"/>
  <c r="F50" s="1"/>
  <c r="F43"/>
  <c r="F38"/>
  <c r="F31"/>
  <c r="F28"/>
  <c r="F10"/>
  <c r="I34" i="1"/>
  <c r="H34"/>
  <c r="G34"/>
  <c r="F31"/>
  <c r="D32"/>
  <c r="D34" s="1"/>
  <c r="K31"/>
  <c r="E31" l="1"/>
  <c r="C31" s="1"/>
  <c r="C32" s="1"/>
  <c r="B42"/>
  <c r="B44" s="1"/>
  <c r="B43"/>
  <c r="B41"/>
  <c r="F34"/>
  <c r="B33" l="1"/>
  <c r="N33"/>
  <c r="L33"/>
  <c r="D33"/>
  <c r="D35" s="1"/>
  <c r="B45"/>
  <c r="L32"/>
  <c r="M33"/>
  <c r="N32"/>
  <c r="N34" s="1"/>
  <c r="O32"/>
  <c r="O34" s="1"/>
  <c r="O33"/>
  <c r="H33"/>
  <c r="H35" s="1"/>
  <c r="J33"/>
  <c r="J35" s="1"/>
  <c r="G33"/>
  <c r="I33"/>
  <c r="I35" s="1"/>
  <c r="I32"/>
  <c r="J32"/>
  <c r="H32"/>
  <c r="G32" l="1"/>
  <c r="M32"/>
  <c r="M34" s="1"/>
  <c r="M35" s="1"/>
  <c r="K33"/>
  <c r="O35"/>
  <c r="G35"/>
  <c r="F35" s="1"/>
  <c r="F33"/>
  <c r="L34"/>
  <c r="N35"/>
  <c r="F32"/>
  <c r="K32" l="1"/>
  <c r="E32" s="1"/>
  <c r="K34"/>
  <c r="E34" s="1"/>
  <c r="C34" s="1"/>
  <c r="L35"/>
  <c r="E33"/>
  <c r="C35" l="1"/>
  <c r="K35"/>
  <c r="E35" s="1"/>
</calcChain>
</file>

<file path=xl/sharedStrings.xml><?xml version="1.0" encoding="utf-8"?>
<sst xmlns="http://schemas.openxmlformats.org/spreadsheetml/2006/main" count="130" uniqueCount="89">
  <si>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</si>
  <si>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</si>
  <si>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</si>
  <si>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</si>
  <si>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Вознаграждение за организацию обслуживание МКД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</si>
  <si>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</si>
  <si>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</si>
  <si>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</si>
  <si>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</si>
  <si>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</si>
  <si>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</si>
  <si>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</si>
  <si>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</si>
  <si>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</si>
  <si>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</si>
  <si>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</si>
  <si>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</si>
  <si>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</si>
  <si>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</si>
  <si>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</si>
  <si>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</si>
  <si>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</si>
  <si>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Месяц</t>
  </si>
  <si>
    <t>Вид работ</t>
  </si>
  <si>
    <t>Кол-во</t>
  </si>
  <si>
    <t>Всего:</t>
  </si>
  <si>
    <t>Сантехнические работы</t>
  </si>
  <si>
    <t>Электротехнические работы</t>
  </si>
  <si>
    <t>ИТОГО:</t>
  </si>
  <si>
    <t>План</t>
  </si>
  <si>
    <t>Ед. изм.</t>
  </si>
  <si>
    <t>Сумма,руб</t>
  </si>
  <si>
    <t>Общестроительные работы</t>
  </si>
  <si>
    <t>Р.В. Федорова</t>
  </si>
  <si>
    <t>Плановое начисление за 2015 год,  руб.</t>
  </si>
  <si>
    <t>Фактическая оплата за  2015 год,  руб.</t>
  </si>
  <si>
    <t>Фактическое выполнение за 2015 год, руб.</t>
  </si>
  <si>
    <t>Содержание общего имущества</t>
  </si>
  <si>
    <t>Требование пожарной безопасности</t>
  </si>
  <si>
    <t>Улица Советская, дом 98</t>
  </si>
  <si>
    <t>Главный энергетик</t>
  </si>
  <si>
    <t>С.А. Глебов</t>
  </si>
  <si>
    <t>Страховка</t>
  </si>
  <si>
    <t xml:space="preserve">Перечень выполненных работ </t>
  </si>
  <si>
    <t>за 2015г.</t>
  </si>
  <si>
    <r>
      <t xml:space="preserve">ул.Советская, д.98 -  </t>
    </r>
    <r>
      <rPr>
        <b/>
        <sz val="20"/>
        <color indexed="10"/>
        <rFont val="Arial Cyr"/>
        <charset val="204"/>
      </rPr>
      <t>ООО "Статус 2"</t>
    </r>
  </si>
  <si>
    <t>Примечание</t>
  </si>
  <si>
    <t>Техническое обслуживание</t>
  </si>
  <si>
    <t>ноябрь</t>
  </si>
  <si>
    <t>Механизированная уборка территории</t>
  </si>
  <si>
    <t>м3</t>
  </si>
  <si>
    <t>Очистка козырьков от снега и сосулек.</t>
  </si>
  <si>
    <t>сентябрь</t>
  </si>
  <si>
    <t>Установка крана ф 15 мм</t>
  </si>
  <si>
    <t>шт</t>
  </si>
  <si>
    <t>октябрь</t>
  </si>
  <si>
    <t>Установка счетчика ф 25 мм</t>
  </si>
  <si>
    <t>Установка счетчика ф 32 мм</t>
  </si>
  <si>
    <t>Установка манометра</t>
  </si>
  <si>
    <t>Установка муфты ф 25 мм</t>
  </si>
  <si>
    <t>Установка муфты ф 32 мм</t>
  </si>
  <si>
    <t xml:space="preserve">Смена труб </t>
  </si>
  <si>
    <t>м</t>
  </si>
  <si>
    <t>Установка фитинга ф 15 мм</t>
  </si>
  <si>
    <t>Укрепление батареи в подъезде</t>
  </si>
  <si>
    <t>Восстановление системы ТС</t>
  </si>
  <si>
    <t>м.п.</t>
  </si>
  <si>
    <t>Установка заглушек</t>
  </si>
  <si>
    <t>декабрь</t>
  </si>
  <si>
    <t>установили заглушку ф15</t>
  </si>
  <si>
    <t>установили кран шаровый ф15</t>
  </si>
  <si>
    <t>развоэдушили</t>
  </si>
  <si>
    <t>замеры температуры во кв.4а,8б</t>
  </si>
  <si>
    <t>Договор № 153-168</t>
  </si>
  <si>
    <t>Перепаковка батареи</t>
  </si>
  <si>
    <t>Запуск отопления</t>
  </si>
  <si>
    <t>Замена ламп энергосберегающих GAUS</t>
  </si>
  <si>
    <t>шт.</t>
  </si>
  <si>
    <t>замена выключателя 2х клав.</t>
  </si>
  <si>
    <t>Замена ламп  накаливания ЛН-75</t>
  </si>
  <si>
    <t>Замена ламп  накаливания ЛОН-27</t>
  </si>
  <si>
    <t>Утверждаю:</t>
  </si>
  <si>
    <t>Генеральный директор ООО "Статус 2"</t>
  </si>
  <si>
    <t>____________ И.С. Мансурова</t>
  </si>
  <si>
    <t>Отчет Управляющей компании ООО " Статус2"  по выполнению работ по содержанию и текущему ремонту жилого фонда, 2015г.</t>
  </si>
  <si>
    <t>Начальник участка</t>
  </si>
  <si>
    <t>О.А. Басистюк</t>
  </si>
  <si>
    <t>Страховка, благоустройство</t>
  </si>
  <si>
    <t>ПРОСРОЧЕННАЯ ЗАДОЛЖЕННОСТЬ  ПО ОПЛАТЕ   ЖКУ
на 01.01.2016г. составляет:</t>
  </si>
</sst>
</file>

<file path=xl/styles.xml><?xml version="1.0" encoding="utf-8"?>
<styleSheet xmlns="http://schemas.openxmlformats.org/spreadsheetml/2006/main">
  <numFmts count="6">
    <numFmt numFmtId="164" formatCode="0.0"/>
    <numFmt numFmtId="165" formatCode="#,##0;[Red]#,##0"/>
    <numFmt numFmtId="166" formatCode="#,##0_р_.;[Red]#,##0_р_."/>
    <numFmt numFmtId="167" formatCode="#,##0_р_."/>
    <numFmt numFmtId="168" formatCode="#,##0.0;[Red]#,##0.0"/>
    <numFmt numFmtId="169" formatCode="#,##0.00_р_."/>
  </numFmts>
  <fonts count="3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20"/>
      <name val="Arial Cyr"/>
      <charset val="204"/>
    </font>
    <font>
      <b/>
      <sz val="20"/>
      <color indexed="10"/>
      <name val="Arial Cyr"/>
      <charset val="204"/>
    </font>
    <font>
      <b/>
      <i/>
      <sz val="10"/>
      <name val="Arial"/>
      <family val="2"/>
      <charset val="204"/>
    </font>
    <font>
      <i/>
      <sz val="10"/>
      <name val="Arial Cyr"/>
      <charset val="204"/>
    </font>
    <font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/>
    <xf numFmtId="165" fontId="11" fillId="0" borderId="7" xfId="0" applyNumberFormat="1" applyFont="1" applyBorder="1" applyAlignment="1">
      <alignment horizontal="center" vertical="center"/>
    </xf>
    <xf numFmtId="165" fontId="11" fillId="0" borderId="8" xfId="0" applyNumberFormat="1" applyFont="1" applyBorder="1" applyAlignment="1">
      <alignment horizontal="center" vertical="center"/>
    </xf>
    <xf numFmtId="166" fontId="11" fillId="0" borderId="7" xfId="0" applyNumberFormat="1" applyFont="1" applyBorder="1" applyAlignment="1">
      <alignment horizontal="center" vertical="center"/>
    </xf>
    <xf numFmtId="166" fontId="11" fillId="0" borderId="8" xfId="0" applyNumberFormat="1" applyFont="1" applyBorder="1" applyAlignment="1">
      <alignment horizontal="center" vertical="center"/>
    </xf>
    <xf numFmtId="3" fontId="2" fillId="0" borderId="0" xfId="0" applyNumberFormat="1" applyFont="1"/>
    <xf numFmtId="3" fontId="9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2" fillId="2" borderId="0" xfId="0" applyFont="1" applyFill="1" applyBorder="1" applyAlignment="1">
      <alignment horizontal="center"/>
    </xf>
    <xf numFmtId="165" fontId="2" fillId="0" borderId="0" xfId="0" applyNumberFormat="1" applyFont="1"/>
    <xf numFmtId="0" fontId="8" fillId="0" borderId="0" xfId="0" applyFont="1" applyAlignment="1">
      <alignment horizontal="center"/>
    </xf>
    <xf numFmtId="0" fontId="8" fillId="0" borderId="1" xfId="0" applyFont="1" applyFill="1" applyBorder="1" applyAlignment="1" applyProtection="1"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9" fillId="0" borderId="18" xfId="0" applyNumberFormat="1" applyFont="1" applyBorder="1" applyAlignment="1">
      <alignment horizontal="left" vertical="center" wrapText="1"/>
    </xf>
    <xf numFmtId="3" fontId="9" fillId="0" borderId="18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" fontId="9" fillId="0" borderId="5" xfId="0" applyNumberFormat="1" applyFont="1" applyBorder="1" applyAlignment="1">
      <alignment horizontal="left" vertical="center" wrapText="1"/>
    </xf>
    <xf numFmtId="3" fontId="9" fillId="0" borderId="5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left" vertical="center" wrapText="1"/>
    </xf>
    <xf numFmtId="3" fontId="9" fillId="0" borderId="19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left" vertical="center" wrapText="1"/>
    </xf>
    <xf numFmtId="3" fontId="9" fillId="0" borderId="2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left" vertical="center" wrapText="1"/>
    </xf>
    <xf numFmtId="0" fontId="2" fillId="4" borderId="0" xfId="0" applyFont="1" applyFill="1"/>
    <xf numFmtId="165" fontId="11" fillId="5" borderId="7" xfId="0" applyNumberFormat="1" applyFont="1" applyFill="1" applyBorder="1" applyAlignment="1">
      <alignment horizontal="center" vertical="center"/>
    </xf>
    <xf numFmtId="165" fontId="11" fillId="5" borderId="8" xfId="0" applyNumberFormat="1" applyFont="1" applyFill="1" applyBorder="1" applyAlignment="1">
      <alignment horizontal="center" vertical="center"/>
    </xf>
    <xf numFmtId="4" fontId="2" fillId="4" borderId="10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2" fontId="8" fillId="2" borderId="7" xfId="0" applyNumberFormat="1" applyFont="1" applyFill="1" applyBorder="1" applyAlignment="1">
      <alignment horizontal="center" vertical="center"/>
    </xf>
    <xf numFmtId="9" fontId="8" fillId="0" borderId="7" xfId="0" applyNumberFormat="1" applyFont="1" applyBorder="1" applyAlignment="1">
      <alignment horizontal="center" vertical="center"/>
    </xf>
    <xf numFmtId="165" fontId="9" fillId="0" borderId="7" xfId="0" applyNumberFormat="1" applyFont="1" applyFill="1" applyBorder="1" applyAlignment="1" applyProtection="1">
      <alignment horizontal="center" vertical="center"/>
      <protection locked="0"/>
    </xf>
    <xf numFmtId="165" fontId="9" fillId="0" borderId="7" xfId="0" applyNumberFormat="1" applyFont="1" applyFill="1" applyBorder="1" applyAlignment="1">
      <alignment horizontal="center" vertical="center"/>
    </xf>
    <xf numFmtId="166" fontId="9" fillId="0" borderId="7" xfId="0" applyNumberFormat="1" applyFont="1" applyFill="1" applyBorder="1" applyAlignment="1">
      <alignment horizontal="center" vertical="center"/>
    </xf>
    <xf numFmtId="10" fontId="8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65" fontId="2" fillId="0" borderId="7" xfId="0" applyNumberFormat="1" applyFont="1" applyBorder="1"/>
    <xf numFmtId="164" fontId="2" fillId="3" borderId="7" xfId="0" applyNumberFormat="1" applyFont="1" applyFill="1" applyBorder="1" applyAlignment="1">
      <alignment horizontal="center" vertical="center"/>
    </xf>
    <xf numFmtId="2" fontId="8" fillId="3" borderId="7" xfId="0" applyNumberFormat="1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/>
    </xf>
    <xf numFmtId="168" fontId="9" fillId="0" borderId="7" xfId="0" applyNumberFormat="1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center" vertical="center"/>
    </xf>
    <xf numFmtId="10" fontId="8" fillId="5" borderId="7" xfId="0" applyNumberFormat="1" applyFont="1" applyFill="1" applyBorder="1" applyAlignment="1">
      <alignment horizontal="center" vertical="center"/>
    </xf>
    <xf numFmtId="168" fontId="9" fillId="5" borderId="7" xfId="0" applyNumberFormat="1" applyFont="1" applyFill="1" applyBorder="1" applyAlignment="1">
      <alignment horizontal="center" vertical="center"/>
    </xf>
    <xf numFmtId="165" fontId="9" fillId="5" borderId="7" xfId="0" applyNumberFormat="1" applyFont="1" applyFill="1" applyBorder="1" applyAlignment="1">
      <alignment horizontal="center" vertical="center"/>
    </xf>
    <xf numFmtId="4" fontId="8" fillId="5" borderId="7" xfId="0" applyNumberFormat="1" applyFont="1" applyFill="1" applyBorder="1" applyAlignment="1">
      <alignment horizontal="center" vertical="center"/>
    </xf>
    <xf numFmtId="9" fontId="8" fillId="3" borderId="7" xfId="0" applyNumberFormat="1" applyFont="1" applyFill="1" applyBorder="1" applyAlignment="1">
      <alignment horizontal="center" vertical="center"/>
    </xf>
    <xf numFmtId="165" fontId="9" fillId="3" borderId="7" xfId="0" applyNumberFormat="1" applyFont="1" applyFill="1" applyBorder="1" applyAlignment="1">
      <alignment horizontal="center" vertical="center"/>
    </xf>
    <xf numFmtId="165" fontId="11" fillId="3" borderId="7" xfId="0" applyNumberFormat="1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/>
    <xf numFmtId="4" fontId="2" fillId="0" borderId="8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3" fontId="9" fillId="0" borderId="6" xfId="0" applyNumberFormat="1" applyFont="1" applyBorder="1" applyAlignment="1">
      <alignment vertical="center" wrapText="1"/>
    </xf>
    <xf numFmtId="0" fontId="2" fillId="0" borderId="6" xfId="0" applyFont="1" applyBorder="1"/>
    <xf numFmtId="0" fontId="2" fillId="0" borderId="8" xfId="0" applyFont="1" applyBorder="1"/>
    <xf numFmtId="0" fontId="8" fillId="3" borderId="6" xfId="0" applyFont="1" applyFill="1" applyBorder="1" applyAlignment="1"/>
    <xf numFmtId="2" fontId="2" fillId="3" borderId="8" xfId="0" applyNumberFormat="1" applyFont="1" applyFill="1" applyBorder="1" applyAlignment="1">
      <alignment horizontal="center"/>
    </xf>
    <xf numFmtId="0" fontId="9" fillId="5" borderId="6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165" fontId="11" fillId="3" borderId="8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9" fontId="2" fillId="0" borderId="14" xfId="0" applyNumberFormat="1" applyFont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1" fontId="11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167" fontId="4" fillId="0" borderId="1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167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7" fontId="4" fillId="0" borderId="7" xfId="0" applyNumberFormat="1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vertical="top" wrapText="1"/>
    </xf>
    <xf numFmtId="0" fontId="21" fillId="0" borderId="32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4" fontId="5" fillId="4" borderId="29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167" fontId="15" fillId="3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4" borderId="30" xfId="0" applyFont="1" applyFill="1" applyBorder="1" applyAlignment="1">
      <alignment horizontal="center" vertical="center" textRotation="90" wrapText="1"/>
    </xf>
    <xf numFmtId="0" fontId="22" fillId="4" borderId="32" xfId="0" applyFont="1" applyFill="1" applyBorder="1" applyAlignment="1">
      <alignment horizontal="left" vertical="center"/>
    </xf>
    <xf numFmtId="0" fontId="15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/>
    </xf>
    <xf numFmtId="0" fontId="0" fillId="4" borderId="29" xfId="0" applyFill="1" applyBorder="1"/>
    <xf numFmtId="0" fontId="0" fillId="4" borderId="34" xfId="0" applyFill="1" applyBorder="1"/>
    <xf numFmtId="0" fontId="0" fillId="4" borderId="0" xfId="0" applyFill="1"/>
    <xf numFmtId="0" fontId="4" fillId="4" borderId="6" xfId="0" applyFont="1" applyFill="1" applyBorder="1" applyAlignment="1">
      <alignment horizontal="center" vertical="center" textRotation="90" wrapText="1"/>
    </xf>
    <xf numFmtId="0" fontId="22" fillId="4" borderId="35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4" borderId="36" xfId="0" applyFill="1" applyBorder="1"/>
    <xf numFmtId="0" fontId="21" fillId="0" borderId="7" xfId="0" applyFont="1" applyFill="1" applyBorder="1" applyAlignment="1">
      <alignment vertical="top" wrapText="1"/>
    </xf>
    <xf numFmtId="0" fontId="21" fillId="0" borderId="7" xfId="0" applyFont="1" applyFill="1" applyBorder="1" applyAlignment="1">
      <alignment horizontal="center" vertical="center" wrapText="1"/>
    </xf>
    <xf numFmtId="0" fontId="0" fillId="4" borderId="8" xfId="0" applyFill="1" applyBorder="1"/>
    <xf numFmtId="0" fontId="4" fillId="4" borderId="37" xfId="0" applyFont="1" applyFill="1" applyBorder="1" applyAlignment="1">
      <alignment horizontal="center" vertical="center" textRotation="90" wrapText="1"/>
    </xf>
    <xf numFmtId="0" fontId="21" fillId="0" borderId="7" xfId="0" applyFont="1" applyBorder="1" applyAlignment="1">
      <alignment vertical="top" wrapText="1"/>
    </xf>
    <xf numFmtId="0" fontId="21" fillId="0" borderId="7" xfId="0" applyFont="1" applyBorder="1" applyAlignment="1">
      <alignment horizontal="center" vertical="top" wrapText="1"/>
    </xf>
    <xf numFmtId="0" fontId="21" fillId="4" borderId="7" xfId="0" applyFont="1" applyFill="1" applyBorder="1" applyAlignment="1">
      <alignment horizontal="center" vertical="top" wrapText="1"/>
    </xf>
    <xf numFmtId="0" fontId="21" fillId="4" borderId="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textRotation="90" wrapText="1"/>
    </xf>
    <xf numFmtId="0" fontId="22" fillId="4" borderId="14" xfId="0" applyFont="1" applyFill="1" applyBorder="1" applyAlignment="1">
      <alignment horizontal="left" vertical="center"/>
    </xf>
    <xf numFmtId="0" fontId="16" fillId="4" borderId="14" xfId="0" applyFont="1" applyFill="1" applyBorder="1" applyAlignment="1">
      <alignment wrapText="1"/>
    </xf>
    <xf numFmtId="0" fontId="0" fillId="4" borderId="14" xfId="0" applyFill="1" applyBorder="1" applyAlignment="1">
      <alignment horizontal="center" vertical="center"/>
    </xf>
    <xf numFmtId="167" fontId="15" fillId="3" borderId="14" xfId="0" applyNumberFormat="1" applyFont="1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15" fillId="4" borderId="29" xfId="0" applyFont="1" applyFill="1" applyBorder="1" applyAlignment="1">
      <alignment horizontal="center" wrapText="1"/>
    </xf>
    <xf numFmtId="167" fontId="0" fillId="4" borderId="29" xfId="0" applyNumberFormat="1" applyFill="1" applyBorder="1" applyAlignment="1">
      <alignment vertical="center"/>
    </xf>
    <xf numFmtId="0" fontId="0" fillId="4" borderId="34" xfId="0" applyFill="1" applyBorder="1" applyAlignment="1">
      <alignment vertical="center"/>
    </xf>
    <xf numFmtId="0" fontId="22" fillId="4" borderId="7" xfId="0" applyFont="1" applyFill="1" applyBorder="1" applyAlignment="1">
      <alignment vertical="center"/>
    </xf>
    <xf numFmtId="0" fontId="21" fillId="0" borderId="7" xfId="0" applyFont="1" applyBorder="1" applyAlignment="1">
      <alignment vertical="center" wrapText="1"/>
    </xf>
    <xf numFmtId="4" fontId="23" fillId="0" borderId="7" xfId="0" applyNumberFormat="1" applyFont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16" fillId="0" borderId="12" xfId="0" applyFont="1" applyBorder="1" applyAlignment="1">
      <alignment wrapText="1"/>
    </xf>
    <xf numFmtId="0" fontId="0" fillId="0" borderId="12" xfId="0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67" fontId="15" fillId="3" borderId="12" xfId="0" applyNumberFormat="1" applyFont="1" applyFill="1" applyBorder="1" applyAlignment="1">
      <alignment vertical="center"/>
    </xf>
    <xf numFmtId="0" fontId="22" fillId="0" borderId="32" xfId="0" applyFont="1" applyBorder="1" applyAlignment="1">
      <alignment horizontal="left" vertical="center"/>
    </xf>
    <xf numFmtId="0" fontId="15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167" fontId="0" fillId="0" borderId="32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37" xfId="0" applyFont="1" applyBorder="1" applyAlignment="1">
      <alignment horizontal="center" vertical="center" textRotation="90" wrapText="1"/>
    </xf>
    <xf numFmtId="0" fontId="22" fillId="4" borderId="10" xfId="0" applyFont="1" applyFill="1" applyBorder="1" applyAlignment="1">
      <alignment horizontal="center" vertical="center"/>
    </xf>
    <xf numFmtId="3" fontId="22" fillId="4" borderId="10" xfId="0" applyNumberFormat="1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24" fillId="0" borderId="7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center" vertical="center" wrapText="1"/>
    </xf>
    <xf numFmtId="1" fontId="24" fillId="0" borderId="7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24" fillId="0" borderId="7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/>
    </xf>
    <xf numFmtId="3" fontId="22" fillId="4" borderId="7" xfId="0" applyNumberFormat="1" applyFont="1" applyFill="1" applyBorder="1" applyAlignment="1">
      <alignment vertical="center"/>
    </xf>
    <xf numFmtId="167" fontId="0" fillId="0" borderId="0" xfId="0" applyNumberFormat="1"/>
    <xf numFmtId="0" fontId="2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69" fontId="15" fillId="3" borderId="10" xfId="0" applyNumberFormat="1" applyFont="1" applyFill="1" applyBorder="1" applyAlignment="1">
      <alignment vertical="center"/>
    </xf>
    <xf numFmtId="0" fontId="22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7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6" xfId="0" applyFont="1" applyBorder="1" applyAlignment="1">
      <alignment horizontal="center" vertical="center" textRotation="90" wrapText="1"/>
    </xf>
    <xf numFmtId="0" fontId="26" fillId="0" borderId="7" xfId="0" applyFont="1" applyBorder="1" applyAlignment="1">
      <alignment wrapText="1"/>
    </xf>
    <xf numFmtId="0" fontId="26" fillId="0" borderId="7" xfId="0" applyFont="1" applyBorder="1" applyAlignment="1">
      <alignment horizontal="center" wrapText="1"/>
    </xf>
    <xf numFmtId="0" fontId="0" fillId="0" borderId="40" xfId="0" applyBorder="1" applyAlignment="1">
      <alignment vertical="center"/>
    </xf>
    <xf numFmtId="0" fontId="4" fillId="0" borderId="41" xfId="0" applyFont="1" applyBorder="1" applyAlignment="1">
      <alignment horizontal="center" vertical="center" textRotation="90" wrapText="1"/>
    </xf>
    <xf numFmtId="0" fontId="22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7" fontId="0" fillId="0" borderId="29" xfId="0" applyNumberForma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4" fontId="15" fillId="3" borderId="14" xfId="0" applyNumberFormat="1" applyFont="1" applyFill="1" applyBorder="1" applyAlignment="1">
      <alignment vertical="center"/>
    </xf>
    <xf numFmtId="0" fontId="15" fillId="0" borderId="32" xfId="0" applyFont="1" applyBorder="1" applyAlignment="1">
      <alignment horizontal="center" vertical="center"/>
    </xf>
    <xf numFmtId="167" fontId="15" fillId="0" borderId="32" xfId="0" applyNumberFormat="1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167" fontId="15" fillId="0" borderId="10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22" fillId="0" borderId="35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28" fillId="0" borderId="7" xfId="0" applyFont="1" applyBorder="1" applyAlignment="1">
      <alignment horizontal="center" vertical="center"/>
    </xf>
    <xf numFmtId="4" fontId="29" fillId="0" borderId="7" xfId="0" applyNumberFormat="1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16" fillId="0" borderId="32" xfId="0" applyFont="1" applyBorder="1" applyAlignment="1">
      <alignment horizontal="center" vertical="center"/>
    </xf>
    <xf numFmtId="167" fontId="15" fillId="0" borderId="32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167" fontId="0" fillId="0" borderId="7" xfId="0" applyNumberForma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4" fillId="0" borderId="42" xfId="0" applyFont="1" applyBorder="1" applyAlignment="1">
      <alignment horizontal="center" vertical="center" textRotation="90" wrapText="1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4" fontId="15" fillId="0" borderId="27" xfId="0" applyNumberFormat="1" applyFont="1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167" fontId="16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30" fillId="0" borderId="0" xfId="0" applyFont="1" applyAlignment="1">
      <alignment horizontal="left"/>
    </xf>
    <xf numFmtId="1" fontId="9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" fontId="9" fillId="2" borderId="5" xfId="0" applyNumberFormat="1" applyFont="1" applyFill="1" applyBorder="1" applyAlignment="1" applyProtection="1">
      <alignment horizontal="left" vertical="center" wrapText="1"/>
      <protection locked="0"/>
    </xf>
    <xf numFmtId="1" fontId="9" fillId="2" borderId="9" xfId="0" applyNumberFormat="1" applyFont="1" applyFill="1" applyBorder="1" applyAlignment="1" applyProtection="1">
      <alignment horizontal="left" vertical="center" wrapText="1"/>
      <protection locked="0"/>
    </xf>
    <xf numFmtId="1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textRotation="90" wrapText="1"/>
      <protection locked="0"/>
    </xf>
    <xf numFmtId="0" fontId="9" fillId="0" borderId="7" xfId="0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2" fontId="12" fillId="0" borderId="7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6" borderId="24" xfId="0" applyFont="1" applyFill="1" applyBorder="1" applyAlignment="1">
      <alignment horizontal="center" vertical="center"/>
    </xf>
    <xf numFmtId="0" fontId="17" fillId="6" borderId="25" xfId="0" applyFont="1" applyFill="1" applyBorder="1" applyAlignment="1">
      <alignment horizontal="center" vertical="center"/>
    </xf>
    <xf numFmtId="0" fontId="17" fillId="6" borderId="26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29" xfId="0" applyFont="1" applyFill="1" applyBorder="1" applyAlignment="1">
      <alignment horizontal="center" vertical="center"/>
    </xf>
    <xf numFmtId="0" fontId="22" fillId="4" borderId="32" xfId="0" applyFont="1" applyFill="1" applyBorder="1" applyAlignment="1">
      <alignment horizontal="center" vertical="center"/>
    </xf>
    <xf numFmtId="4" fontId="25" fillId="0" borderId="7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169" fontId="27" fillId="4" borderId="10" xfId="0" applyNumberFormat="1" applyFont="1" applyFill="1" applyBorder="1" applyAlignment="1">
      <alignment horizontal="center" vertical="center" wrapText="1"/>
    </xf>
    <xf numFmtId="169" fontId="27" fillId="4" borderId="32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2"/>
  <sheetViews>
    <sheetView tabSelected="1" workbookViewId="0">
      <selection activeCell="E52" sqref="E52"/>
    </sheetView>
  </sheetViews>
  <sheetFormatPr defaultRowHeight="12.75"/>
  <cols>
    <col min="1" max="1" width="24.140625" style="1" customWidth="1"/>
    <col min="2" max="2" width="8.42578125" style="1" customWidth="1"/>
    <col min="3" max="3" width="9.85546875" style="1" customWidth="1"/>
    <col min="4" max="4" width="9.140625" style="1"/>
    <col min="5" max="5" width="9.42578125" style="1" customWidth="1"/>
    <col min="6" max="6" width="7.85546875" style="1" customWidth="1"/>
    <col min="7" max="7" width="9.140625" style="1"/>
    <col min="8" max="8" width="12.42578125" style="1" customWidth="1"/>
    <col min="9" max="9" width="10" style="1" customWidth="1"/>
    <col min="10" max="10" width="9.140625" style="1"/>
    <col min="11" max="11" width="10.42578125" style="2" customWidth="1"/>
    <col min="12" max="12" width="11.28515625" style="1" customWidth="1"/>
    <col min="13" max="13" width="11.140625" style="1" customWidth="1"/>
    <col min="14" max="14" width="12.42578125" style="1" customWidth="1"/>
    <col min="15" max="15" width="10.42578125" style="1" customWidth="1"/>
    <col min="16" max="16384" width="9.140625" style="1"/>
  </cols>
  <sheetData>
    <row r="2" spans="1:15" ht="15.75">
      <c r="K2" s="247" t="s">
        <v>81</v>
      </c>
      <c r="L2" s="247"/>
      <c r="M2" s="247"/>
      <c r="N2" s="247"/>
    </row>
    <row r="3" spans="1:15" ht="15.75">
      <c r="K3" s="247" t="s">
        <v>82</v>
      </c>
      <c r="L3" s="247"/>
      <c r="M3" s="247"/>
      <c r="N3" s="247"/>
    </row>
    <row r="4" spans="1:15" ht="15.75">
      <c r="K4" s="247" t="s">
        <v>83</v>
      </c>
      <c r="L4" s="247"/>
      <c r="M4" s="247"/>
      <c r="N4" s="247"/>
    </row>
    <row r="7" spans="1:15" s="3" customFormat="1" ht="15.75">
      <c r="A7" s="257" t="s">
        <v>84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</row>
    <row r="8" spans="1:15" ht="18.75">
      <c r="A8" s="258" t="s">
        <v>39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</row>
    <row r="9" spans="1:15" ht="19.5" thickBot="1">
      <c r="A9" s="5" t="s">
        <v>0</v>
      </c>
      <c r="B9" s="4"/>
      <c r="C9" s="4"/>
      <c r="E9" s="44">
        <v>3461.5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6" customFormat="1" ht="14.25" customHeight="1">
      <c r="A10" s="259" t="s">
        <v>1</v>
      </c>
      <c r="B10" s="261" t="s">
        <v>2</v>
      </c>
      <c r="C10" s="263" t="s">
        <v>3</v>
      </c>
      <c r="D10" s="265" t="s">
        <v>4</v>
      </c>
      <c r="E10" s="263" t="s">
        <v>5</v>
      </c>
      <c r="F10" s="263" t="s">
        <v>6</v>
      </c>
      <c r="G10" s="263" t="s">
        <v>7</v>
      </c>
      <c r="H10" s="263"/>
      <c r="I10" s="263"/>
      <c r="J10" s="263"/>
      <c r="K10" s="263" t="s">
        <v>8</v>
      </c>
      <c r="L10" s="263" t="s">
        <v>7</v>
      </c>
      <c r="M10" s="263"/>
      <c r="N10" s="263"/>
      <c r="O10" s="267"/>
    </row>
    <row r="11" spans="1:15" s="6" customFormat="1" ht="37.5" customHeight="1">
      <c r="A11" s="260"/>
      <c r="B11" s="262"/>
      <c r="C11" s="264"/>
      <c r="D11" s="266"/>
      <c r="E11" s="264"/>
      <c r="F11" s="264"/>
      <c r="G11" s="268" t="s">
        <v>9</v>
      </c>
      <c r="H11" s="268" t="s">
        <v>10</v>
      </c>
      <c r="I11" s="268" t="s">
        <v>11</v>
      </c>
      <c r="J11" s="269" t="s">
        <v>87</v>
      </c>
      <c r="K11" s="264"/>
      <c r="L11" s="269" t="s">
        <v>37</v>
      </c>
      <c r="M11" s="268" t="s">
        <v>12</v>
      </c>
      <c r="N11" s="269" t="s">
        <v>38</v>
      </c>
      <c r="O11" s="270" t="s">
        <v>13</v>
      </c>
    </row>
    <row r="12" spans="1:15" s="6" customFormat="1" ht="44.25" customHeight="1">
      <c r="A12" s="260"/>
      <c r="B12" s="262"/>
      <c r="C12" s="264"/>
      <c r="D12" s="266"/>
      <c r="E12" s="264"/>
      <c r="F12" s="264"/>
      <c r="G12" s="268"/>
      <c r="H12" s="268"/>
      <c r="I12" s="268"/>
      <c r="J12" s="269"/>
      <c r="K12" s="264"/>
      <c r="L12" s="269"/>
      <c r="M12" s="268"/>
      <c r="N12" s="269"/>
      <c r="O12" s="270"/>
    </row>
    <row r="13" spans="1:15" s="7" customFormat="1" ht="14.25" hidden="1" customHeight="1">
      <c r="A13" s="75"/>
      <c r="B13" s="45"/>
      <c r="C13" s="46"/>
      <c r="D13" s="16"/>
      <c r="E13" s="46"/>
      <c r="F13" s="46"/>
      <c r="G13" s="47"/>
      <c r="H13" s="47"/>
      <c r="I13" s="47"/>
      <c r="J13" s="47"/>
      <c r="K13" s="48"/>
      <c r="L13" s="47"/>
      <c r="M13" s="47"/>
      <c r="N13" s="47"/>
      <c r="O13" s="76"/>
    </row>
    <row r="14" spans="1:15" hidden="1">
      <c r="A14" s="77"/>
      <c r="B14" s="49"/>
      <c r="C14" s="50"/>
      <c r="D14" s="8"/>
      <c r="E14" s="51"/>
      <c r="F14" s="51"/>
      <c r="G14" s="8"/>
      <c r="H14" s="8"/>
      <c r="I14" s="8"/>
      <c r="J14" s="8"/>
      <c r="K14" s="52"/>
      <c r="L14" s="10"/>
      <c r="M14" s="10"/>
      <c r="N14" s="10"/>
      <c r="O14" s="11"/>
    </row>
    <row r="15" spans="1:15" hidden="1">
      <c r="A15" s="77"/>
      <c r="B15" s="53"/>
      <c r="C15" s="50"/>
      <c r="D15" s="8"/>
      <c r="E15" s="51"/>
      <c r="F15" s="51"/>
      <c r="G15" s="8"/>
      <c r="H15" s="8"/>
      <c r="I15" s="8"/>
      <c r="J15" s="8"/>
      <c r="K15" s="52"/>
      <c r="L15" s="8"/>
      <c r="M15" s="8"/>
      <c r="N15" s="8"/>
      <c r="O15" s="9"/>
    </row>
    <row r="16" spans="1:15" hidden="1">
      <c r="A16" s="77"/>
      <c r="B16" s="49"/>
      <c r="C16" s="50"/>
      <c r="D16" s="8"/>
      <c r="E16" s="51"/>
      <c r="F16" s="51"/>
      <c r="G16" s="8"/>
      <c r="H16" s="8"/>
      <c r="I16" s="8"/>
      <c r="J16" s="8"/>
      <c r="K16" s="52"/>
      <c r="L16" s="8"/>
      <c r="M16" s="8"/>
      <c r="N16" s="8"/>
      <c r="O16" s="9"/>
    </row>
    <row r="17" spans="1:15" s="12" customFormat="1" hidden="1">
      <c r="A17" s="78"/>
      <c r="B17" s="54"/>
      <c r="C17" s="55"/>
      <c r="D17" s="56"/>
      <c r="E17" s="55"/>
      <c r="F17" s="55"/>
      <c r="G17" s="56"/>
      <c r="H17" s="56"/>
      <c r="I17" s="56"/>
      <c r="J17" s="56"/>
      <c r="K17" s="51"/>
      <c r="L17" s="8"/>
      <c r="M17" s="8"/>
      <c r="N17" s="8"/>
      <c r="O17" s="9"/>
    </row>
    <row r="18" spans="1:15" hidden="1">
      <c r="A18" s="77"/>
      <c r="B18" s="57"/>
      <c r="C18" s="55"/>
      <c r="D18" s="56"/>
      <c r="E18" s="55"/>
      <c r="F18" s="55"/>
      <c r="G18" s="56"/>
      <c r="H18" s="56"/>
      <c r="I18" s="56"/>
      <c r="J18" s="56"/>
      <c r="K18" s="52"/>
      <c r="L18" s="8"/>
      <c r="M18" s="8"/>
      <c r="N18" s="8"/>
      <c r="O18" s="9"/>
    </row>
    <row r="19" spans="1:15" s="7" customFormat="1" ht="12.75" hidden="1" customHeight="1">
      <c r="A19" s="75"/>
      <c r="B19" s="45"/>
      <c r="C19" s="46"/>
      <c r="D19" s="16"/>
      <c r="E19" s="46"/>
      <c r="F19" s="46"/>
      <c r="G19" s="16"/>
      <c r="H19" s="16"/>
      <c r="I19" s="16"/>
      <c r="J19" s="16"/>
      <c r="K19" s="46"/>
      <c r="L19" s="16"/>
      <c r="M19" s="16"/>
      <c r="N19" s="16"/>
      <c r="O19" s="17"/>
    </row>
    <row r="20" spans="1:15" hidden="1">
      <c r="A20" s="77"/>
      <c r="B20" s="49"/>
      <c r="C20" s="51"/>
      <c r="D20" s="8"/>
      <c r="E20" s="51"/>
      <c r="F20" s="51"/>
      <c r="G20" s="8"/>
      <c r="H20" s="8"/>
      <c r="I20" s="8"/>
      <c r="J20" s="8"/>
      <c r="K20" s="52"/>
      <c r="L20" s="10"/>
      <c r="M20" s="10"/>
      <c r="N20" s="10"/>
      <c r="O20" s="11"/>
    </row>
    <row r="21" spans="1:15" hidden="1">
      <c r="A21" s="77"/>
      <c r="B21" s="53"/>
      <c r="C21" s="51"/>
      <c r="D21" s="8"/>
      <c r="E21" s="51"/>
      <c r="F21" s="51"/>
      <c r="G21" s="8"/>
      <c r="H21" s="8"/>
      <c r="I21" s="8"/>
      <c r="J21" s="8"/>
      <c r="K21" s="52"/>
      <c r="L21" s="8"/>
      <c r="M21" s="8"/>
      <c r="N21" s="8"/>
      <c r="O21" s="9"/>
    </row>
    <row r="22" spans="1:15" hidden="1">
      <c r="A22" s="77"/>
      <c r="B22" s="49"/>
      <c r="C22" s="51"/>
      <c r="D22" s="8"/>
      <c r="E22" s="51"/>
      <c r="F22" s="51"/>
      <c r="G22" s="8"/>
      <c r="H22" s="8"/>
      <c r="I22" s="8"/>
      <c r="J22" s="8"/>
      <c r="K22" s="52"/>
      <c r="L22" s="8"/>
      <c r="M22" s="8"/>
      <c r="N22" s="8"/>
      <c r="O22" s="9"/>
    </row>
    <row r="23" spans="1:15" hidden="1">
      <c r="A23" s="77"/>
      <c r="B23" s="57"/>
      <c r="C23" s="55"/>
      <c r="D23" s="56"/>
      <c r="E23" s="55"/>
      <c r="F23" s="55"/>
      <c r="G23" s="56"/>
      <c r="H23" s="56"/>
      <c r="I23" s="56"/>
      <c r="J23" s="56"/>
      <c r="K23" s="52"/>
      <c r="L23" s="8"/>
      <c r="M23" s="8"/>
      <c r="N23" s="8"/>
      <c r="O23" s="9"/>
    </row>
    <row r="24" spans="1:15" hidden="1">
      <c r="A24" s="79"/>
      <c r="B24" s="58"/>
      <c r="C24" s="58"/>
      <c r="D24" s="58"/>
      <c r="E24" s="58"/>
      <c r="F24" s="58"/>
      <c r="G24" s="58"/>
      <c r="H24" s="58"/>
      <c r="I24" s="58"/>
      <c r="J24" s="58"/>
      <c r="K24" s="59"/>
      <c r="L24" s="58"/>
      <c r="M24" s="58"/>
      <c r="N24" s="58"/>
      <c r="O24" s="80"/>
    </row>
    <row r="25" spans="1:15" hidden="1">
      <c r="A25" s="75"/>
      <c r="B25" s="45"/>
      <c r="C25" s="46"/>
      <c r="D25" s="16"/>
      <c r="E25" s="46"/>
      <c r="F25" s="46"/>
      <c r="G25" s="47"/>
      <c r="H25" s="47"/>
      <c r="I25" s="47"/>
      <c r="J25" s="47"/>
      <c r="K25" s="46"/>
      <c r="L25" s="47"/>
      <c r="M25" s="47"/>
      <c r="N25" s="47"/>
      <c r="O25" s="76"/>
    </row>
    <row r="26" spans="1:15" hidden="1">
      <c r="A26" s="77"/>
      <c r="B26" s="49"/>
      <c r="C26" s="51"/>
      <c r="D26" s="8"/>
      <c r="E26" s="51"/>
      <c r="F26" s="51"/>
      <c r="G26" s="8"/>
      <c r="H26" s="8"/>
      <c r="I26" s="8"/>
      <c r="J26" s="8"/>
      <c r="K26" s="52"/>
      <c r="L26" s="10"/>
      <c r="M26" s="10"/>
      <c r="N26" s="10"/>
      <c r="O26" s="11"/>
    </row>
    <row r="27" spans="1:15" ht="26.25" hidden="1" customHeight="1">
      <c r="A27" s="77"/>
      <c r="B27" s="53"/>
      <c r="C27" s="51"/>
      <c r="D27" s="8"/>
      <c r="E27" s="51"/>
      <c r="F27" s="51"/>
      <c r="G27" s="8"/>
      <c r="H27" s="8"/>
      <c r="I27" s="8"/>
      <c r="J27" s="8"/>
      <c r="K27" s="52"/>
      <c r="L27" s="8"/>
      <c r="M27" s="8"/>
      <c r="N27" s="8"/>
      <c r="O27" s="9"/>
    </row>
    <row r="28" spans="1:15" hidden="1">
      <c r="A28" s="77"/>
      <c r="B28" s="49"/>
      <c r="C28" s="51"/>
      <c r="D28" s="8"/>
      <c r="E28" s="51"/>
      <c r="F28" s="51"/>
      <c r="G28" s="8"/>
      <c r="H28" s="8"/>
      <c r="I28" s="8"/>
      <c r="J28" s="8"/>
      <c r="K28" s="52"/>
      <c r="L28" s="8"/>
      <c r="M28" s="8"/>
      <c r="N28" s="8"/>
      <c r="O28" s="9"/>
    </row>
    <row r="29" spans="1:15" hidden="1">
      <c r="A29" s="77"/>
      <c r="B29" s="57"/>
      <c r="C29" s="55"/>
      <c r="D29" s="56"/>
      <c r="E29" s="55"/>
      <c r="F29" s="55"/>
      <c r="G29" s="56"/>
      <c r="H29" s="56"/>
      <c r="I29" s="56"/>
      <c r="J29" s="56"/>
      <c r="K29" s="51"/>
      <c r="L29" s="8"/>
      <c r="M29" s="8"/>
      <c r="N29" s="8"/>
      <c r="O29" s="9"/>
    </row>
    <row r="30" spans="1:15">
      <c r="A30" s="79"/>
      <c r="B30" s="58"/>
      <c r="C30" s="58"/>
      <c r="D30" s="60"/>
      <c r="E30" s="58"/>
      <c r="F30" s="58"/>
      <c r="G30" s="58"/>
      <c r="H30" s="58"/>
      <c r="I30" s="58"/>
      <c r="J30" s="58"/>
      <c r="K30" s="59"/>
      <c r="L30" s="58"/>
      <c r="M30" s="58"/>
      <c r="N30" s="58"/>
      <c r="O30" s="80"/>
    </row>
    <row r="31" spans="1:15" s="41" customFormat="1" ht="18" customHeight="1">
      <c r="A31" s="81" t="s">
        <v>14</v>
      </c>
      <c r="B31" s="61"/>
      <c r="C31" s="62">
        <f>D31+E31</f>
        <v>24.66</v>
      </c>
      <c r="D31" s="63">
        <v>4.0599999999999996</v>
      </c>
      <c r="E31" s="62">
        <f>F31+K31</f>
        <v>20.6</v>
      </c>
      <c r="F31" s="62">
        <f>G31+H31+I31+J31</f>
        <v>9.01</v>
      </c>
      <c r="G31" s="64">
        <v>4.7</v>
      </c>
      <c r="H31" s="64">
        <v>2.2599999999999998</v>
      </c>
      <c r="I31" s="64">
        <v>1.27</v>
      </c>
      <c r="J31" s="64">
        <v>0.78</v>
      </c>
      <c r="K31" s="62">
        <f>L31+M31+N31+O31</f>
        <v>11.59</v>
      </c>
      <c r="L31" s="64">
        <v>1.66</v>
      </c>
      <c r="M31" s="64">
        <v>6.92</v>
      </c>
      <c r="N31" s="64">
        <v>0.35</v>
      </c>
      <c r="O31" s="82">
        <v>2.66</v>
      </c>
    </row>
    <row r="32" spans="1:15" ht="24.75" customHeight="1">
      <c r="A32" s="77" t="s">
        <v>34</v>
      </c>
      <c r="B32" s="49">
        <v>1</v>
      </c>
      <c r="C32" s="65">
        <f>C31*E9*4</f>
        <v>341442.4</v>
      </c>
      <c r="D32" s="8">
        <f>D31*E9*11</f>
        <v>154591</v>
      </c>
      <c r="E32" s="51">
        <f>F32+K32</f>
        <v>285226</v>
      </c>
      <c r="F32" s="51">
        <f>G32+H32+I32+J32</f>
        <v>124752</v>
      </c>
      <c r="G32" s="8">
        <f>G31/C31*C32</f>
        <v>65076</v>
      </c>
      <c r="H32" s="8">
        <f>H31/C31*C32</f>
        <v>31292</v>
      </c>
      <c r="I32" s="8">
        <f>I31/C31*C32</f>
        <v>17584</v>
      </c>
      <c r="J32" s="8">
        <f>J31/C31*C32</f>
        <v>10800</v>
      </c>
      <c r="K32" s="66">
        <f>L32+M32+N32+O32</f>
        <v>160474</v>
      </c>
      <c r="L32" s="10">
        <f>L31/C31*C32</f>
        <v>22984</v>
      </c>
      <c r="M32" s="10">
        <f>M31/C31*C32</f>
        <v>95814</v>
      </c>
      <c r="N32" s="10">
        <f>N31/C31*C32</f>
        <v>4846</v>
      </c>
      <c r="O32" s="11">
        <f>O31/C31*C32</f>
        <v>36830</v>
      </c>
    </row>
    <row r="33" spans="1:15" ht="26.25" customHeight="1">
      <c r="A33" s="83" t="s">
        <v>35</v>
      </c>
      <c r="B33" s="67">
        <f>(C33/C32)%*100</f>
        <v>0.53590000000000004</v>
      </c>
      <c r="C33" s="68">
        <v>182978.3</v>
      </c>
      <c r="D33" s="42">
        <f>D31/C31*C33</f>
        <v>30125</v>
      </c>
      <c r="E33" s="69">
        <f>F33+K33</f>
        <v>152852</v>
      </c>
      <c r="F33" s="69">
        <f>G33+H33+I33+J33</f>
        <v>66854</v>
      </c>
      <c r="G33" s="42">
        <f>G31/C31*C33</f>
        <v>34874</v>
      </c>
      <c r="H33" s="42">
        <f>H31/C31*C33</f>
        <v>16769</v>
      </c>
      <c r="I33" s="42">
        <f>I31/C31*C33</f>
        <v>9423</v>
      </c>
      <c r="J33" s="42">
        <f>J31/C31*C33</f>
        <v>5788</v>
      </c>
      <c r="K33" s="70">
        <f t="shared" ref="K33:K35" si="0">L33+M33+N33+O33</f>
        <v>85998</v>
      </c>
      <c r="L33" s="42">
        <f>L31/C31*C33</f>
        <v>12317</v>
      </c>
      <c r="M33" s="42">
        <f>M31/C31*C33</f>
        <v>51347</v>
      </c>
      <c r="N33" s="42">
        <f>N31/C31*C33</f>
        <v>2597</v>
      </c>
      <c r="O33" s="43">
        <f>O31/C31*C33</f>
        <v>19737</v>
      </c>
    </row>
    <row r="34" spans="1:15" ht="34.5" customHeight="1">
      <c r="A34" s="84" t="s">
        <v>36</v>
      </c>
      <c r="B34" s="71"/>
      <c r="C34" s="72">
        <f>D34+E34</f>
        <v>387872</v>
      </c>
      <c r="D34" s="73">
        <f>D32</f>
        <v>154591</v>
      </c>
      <c r="E34" s="72">
        <f>F34+K34</f>
        <v>233281</v>
      </c>
      <c r="F34" s="72">
        <f>G34+H34+I34+J34</f>
        <v>72807</v>
      </c>
      <c r="G34" s="73">
        <f>18706+386.1</f>
        <v>19092</v>
      </c>
      <c r="H34" s="73">
        <f>47811+1518.24</f>
        <v>49329</v>
      </c>
      <c r="I34" s="73">
        <f>882+282</f>
        <v>1164</v>
      </c>
      <c r="J34" s="73">
        <v>3222</v>
      </c>
      <c r="K34" s="74">
        <f t="shared" si="0"/>
        <v>160474</v>
      </c>
      <c r="L34" s="73">
        <f t="shared" ref="L34:O34" si="1">L32</f>
        <v>22984</v>
      </c>
      <c r="M34" s="73">
        <f t="shared" si="1"/>
        <v>95814</v>
      </c>
      <c r="N34" s="73">
        <f t="shared" si="1"/>
        <v>4846</v>
      </c>
      <c r="O34" s="85">
        <f t="shared" si="1"/>
        <v>36830</v>
      </c>
    </row>
    <row r="35" spans="1:15" ht="24.75" customHeight="1" thickBot="1">
      <c r="A35" s="86" t="s">
        <v>15</v>
      </c>
      <c r="B35" s="87"/>
      <c r="C35" s="88">
        <f>C34-C33</f>
        <v>204894</v>
      </c>
      <c r="D35" s="89">
        <f>D34-D33</f>
        <v>124466</v>
      </c>
      <c r="E35" s="88">
        <f>F35+K35</f>
        <v>80429</v>
      </c>
      <c r="F35" s="88">
        <f>G35+H35+I35+J35</f>
        <v>5953</v>
      </c>
      <c r="G35" s="89">
        <f>G34-G33</f>
        <v>-15782</v>
      </c>
      <c r="H35" s="89">
        <f>H34-H33</f>
        <v>32560</v>
      </c>
      <c r="I35" s="89">
        <f>I34-I33</f>
        <v>-8259</v>
      </c>
      <c r="J35" s="89">
        <f>J34-J33</f>
        <v>-2566</v>
      </c>
      <c r="K35" s="90">
        <f t="shared" si="0"/>
        <v>74476</v>
      </c>
      <c r="L35" s="91">
        <f>L34-L33</f>
        <v>10667</v>
      </c>
      <c r="M35" s="91">
        <f t="shared" ref="M35:O35" si="2">M34-M33</f>
        <v>44467</v>
      </c>
      <c r="N35" s="91">
        <f t="shared" si="2"/>
        <v>2249</v>
      </c>
      <c r="O35" s="92">
        <f t="shared" si="2"/>
        <v>17093</v>
      </c>
    </row>
    <row r="36" spans="1:15" s="2" customFormat="1" ht="27" customHeight="1" thickBot="1">
      <c r="A36" s="289" t="s">
        <v>88</v>
      </c>
      <c r="B36" s="290"/>
      <c r="C36" s="290"/>
      <c r="D36" s="290"/>
      <c r="E36" s="291">
        <v>113981.34</v>
      </c>
      <c r="F36" s="292"/>
      <c r="G36" s="18"/>
      <c r="H36" s="18"/>
      <c r="I36" s="18"/>
      <c r="J36" s="18"/>
      <c r="K36" s="19"/>
      <c r="L36" s="18"/>
      <c r="M36" s="18"/>
      <c r="N36" s="18"/>
      <c r="O36" s="18"/>
    </row>
    <row r="37" spans="1:15">
      <c r="D37" s="20"/>
    </row>
    <row r="38" spans="1:15" s="2" customFormat="1" hidden="1">
      <c r="A38" s="251" t="s">
        <v>16</v>
      </c>
      <c r="B38" s="254" t="s">
        <v>17</v>
      </c>
      <c r="C38" s="248"/>
      <c r="D38" s="250"/>
      <c r="E38" s="248"/>
      <c r="F38" s="248"/>
      <c r="G38" s="249"/>
      <c r="H38" s="249"/>
      <c r="I38" s="249"/>
      <c r="J38" s="249"/>
      <c r="K38" s="248"/>
      <c r="L38" s="249"/>
      <c r="M38" s="249"/>
      <c r="N38" s="249"/>
      <c r="O38" s="249"/>
    </row>
    <row r="39" spans="1:15" s="2" customFormat="1" ht="12.75" hidden="1" customHeight="1">
      <c r="A39" s="252"/>
      <c r="B39" s="255"/>
      <c r="C39" s="248"/>
      <c r="D39" s="250"/>
      <c r="E39" s="248"/>
      <c r="F39" s="248"/>
      <c r="G39" s="250"/>
      <c r="H39" s="250"/>
      <c r="I39" s="250"/>
      <c r="J39" s="250"/>
      <c r="K39" s="248"/>
      <c r="L39" s="250"/>
      <c r="M39" s="250"/>
      <c r="N39" s="250"/>
      <c r="O39" s="250"/>
    </row>
    <row r="40" spans="1:15" s="21" customFormat="1" ht="60" hidden="1" customHeight="1">
      <c r="A40" s="253"/>
      <c r="B40" s="256"/>
      <c r="C40" s="248"/>
      <c r="D40" s="250"/>
      <c r="E40" s="248"/>
      <c r="F40" s="248"/>
      <c r="G40" s="250"/>
      <c r="H40" s="250"/>
      <c r="I40" s="250"/>
      <c r="J40" s="250"/>
      <c r="K40" s="248"/>
      <c r="L40" s="250"/>
      <c r="M40" s="250"/>
      <c r="N40" s="250"/>
      <c r="O40" s="250"/>
    </row>
    <row r="41" spans="1:15" hidden="1">
      <c r="A41" s="22" t="s">
        <v>14</v>
      </c>
      <c r="B41" s="23">
        <f>2.2</f>
        <v>2.2000000000000002</v>
      </c>
      <c r="C41" s="24"/>
      <c r="D41" s="25"/>
      <c r="E41" s="26"/>
      <c r="F41" s="27"/>
      <c r="G41" s="27"/>
      <c r="H41" s="27"/>
      <c r="I41" s="27"/>
      <c r="J41" s="27"/>
      <c r="K41" s="26"/>
      <c r="L41" s="27"/>
      <c r="M41" s="27"/>
      <c r="N41" s="27"/>
      <c r="O41" s="27"/>
    </row>
    <row r="42" spans="1:15" s="21" customFormat="1" ht="21" hidden="1">
      <c r="A42" s="28" t="s">
        <v>18</v>
      </c>
      <c r="B42" s="29">
        <f>'[1]8 марта,8,10,12'!$G$272</f>
        <v>47995</v>
      </c>
      <c r="C42" s="30"/>
      <c r="D42" s="31"/>
      <c r="E42" s="13"/>
      <c r="F42" s="13"/>
      <c r="G42" s="31"/>
      <c r="H42" s="31"/>
      <c r="I42" s="31"/>
      <c r="J42" s="31"/>
      <c r="K42" s="32"/>
      <c r="L42" s="31"/>
      <c r="M42" s="31"/>
      <c r="N42" s="31"/>
      <c r="O42" s="31"/>
    </row>
    <row r="43" spans="1:15" s="2" customFormat="1" ht="21" hidden="1">
      <c r="A43" s="33" t="s">
        <v>19</v>
      </c>
      <c r="B43" s="34">
        <f>'[1]8 марта,8,10,12'!$K$272</f>
        <v>33417</v>
      </c>
      <c r="C43" s="30"/>
      <c r="D43" s="31"/>
      <c r="E43" s="13"/>
      <c r="F43" s="13"/>
      <c r="G43" s="31"/>
      <c r="H43" s="31"/>
      <c r="I43" s="31"/>
      <c r="J43" s="31"/>
      <c r="K43" s="32"/>
      <c r="L43" s="31"/>
      <c r="M43" s="31"/>
      <c r="N43" s="31"/>
      <c r="O43" s="31"/>
    </row>
    <row r="44" spans="1:15" s="2" customFormat="1" ht="21" hidden="1">
      <c r="A44" s="35" t="s">
        <v>20</v>
      </c>
      <c r="B44" s="36">
        <f>B42</f>
        <v>47995</v>
      </c>
      <c r="C44" s="30"/>
      <c r="D44" s="31"/>
      <c r="E44" s="13"/>
      <c r="F44" s="13"/>
      <c r="G44" s="31"/>
      <c r="H44" s="31"/>
      <c r="I44" s="31"/>
      <c r="J44" s="31"/>
      <c r="K44" s="32"/>
      <c r="L44" s="31"/>
      <c r="M44" s="31"/>
      <c r="N44" s="31"/>
      <c r="O44" s="31"/>
    </row>
    <row r="45" spans="1:15" s="2" customFormat="1" ht="21.75" hidden="1" thickBot="1">
      <c r="A45" s="37" t="s">
        <v>15</v>
      </c>
      <c r="B45" s="38">
        <f>B44-B43</f>
        <v>14578</v>
      </c>
      <c r="C45" s="39"/>
      <c r="D45" s="14"/>
      <c r="E45" s="13"/>
      <c r="F45" s="13"/>
      <c r="G45" s="14"/>
      <c r="H45" s="14"/>
      <c r="I45" s="14"/>
      <c r="J45" s="14"/>
      <c r="K45" s="32"/>
      <c r="L45" s="15"/>
      <c r="M45" s="15"/>
      <c r="N45" s="15"/>
      <c r="O45" s="15"/>
    </row>
    <row r="46" spans="1:15" s="2" customFormat="1" ht="18.75" hidden="1" customHeight="1">
      <c r="A46" s="40"/>
      <c r="B46" s="14"/>
      <c r="C46" s="39"/>
      <c r="D46" s="14"/>
      <c r="E46" s="13"/>
      <c r="F46" s="13"/>
      <c r="G46" s="14"/>
      <c r="H46" s="14"/>
      <c r="I46" s="14"/>
      <c r="J46" s="14"/>
      <c r="K46" s="32"/>
      <c r="L46" s="15"/>
      <c r="M46" s="15"/>
      <c r="N46" s="15"/>
      <c r="O46" s="15"/>
    </row>
    <row r="47" spans="1:15">
      <c r="B47" s="1" t="s">
        <v>21</v>
      </c>
      <c r="C47" s="12"/>
      <c r="H47" s="1" t="s">
        <v>33</v>
      </c>
    </row>
    <row r="50" spans="2:8">
      <c r="B50" s="1" t="s">
        <v>40</v>
      </c>
      <c r="H50" s="1" t="s">
        <v>41</v>
      </c>
    </row>
    <row r="52" spans="2:8">
      <c r="B52" s="1" t="s">
        <v>85</v>
      </c>
      <c r="H52" s="1" t="s">
        <v>86</v>
      </c>
    </row>
  </sheetData>
  <mergeCells count="38">
    <mergeCell ref="A36:D36"/>
    <mergeCell ref="E36:F36"/>
    <mergeCell ref="I11:I12"/>
    <mergeCell ref="J11:J12"/>
    <mergeCell ref="L11:L12"/>
    <mergeCell ref="G39:G40"/>
    <mergeCell ref="H39:H40"/>
    <mergeCell ref="I39:I40"/>
    <mergeCell ref="J39:J40"/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L10:O10"/>
    <mergeCell ref="G11:G12"/>
    <mergeCell ref="M11:M12"/>
    <mergeCell ref="N11:N12"/>
    <mergeCell ref="O11:O12"/>
    <mergeCell ref="H11:H12"/>
    <mergeCell ref="A38:A40"/>
    <mergeCell ref="B38:B40"/>
    <mergeCell ref="C38:C40"/>
    <mergeCell ref="D38:D40"/>
    <mergeCell ref="E38:E40"/>
    <mergeCell ref="F38:F40"/>
    <mergeCell ref="G38:J38"/>
    <mergeCell ref="K38:K40"/>
    <mergeCell ref="L38:O38"/>
    <mergeCell ref="O39:O40"/>
    <mergeCell ref="L39:L40"/>
    <mergeCell ref="M39:M40"/>
    <mergeCell ref="N39:N40"/>
  </mergeCells>
  <phoneticPr fontId="3" type="noConversion"/>
  <pageMargins left="0.59055118110236227" right="0.19685039370078741" top="0.23622047244094491" bottom="0.27559055118110237" header="0.15748031496062992" footer="0.1574803149606299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opLeftCell="A31" workbookViewId="0">
      <selection sqref="A1:XFD1048576"/>
    </sheetView>
  </sheetViews>
  <sheetFormatPr defaultRowHeight="12.75"/>
  <cols>
    <col min="1" max="1" width="7.140625" style="234" customWidth="1"/>
    <col min="2" max="2" width="8.5703125" style="235" customWidth="1"/>
    <col min="3" max="3" width="38.5703125" style="236" customWidth="1"/>
    <col min="4" max="4" width="8.5703125" style="237" customWidth="1"/>
    <col min="5" max="5" width="9.28515625" style="237" customWidth="1"/>
    <col min="6" max="6" width="11.42578125" style="238" customWidth="1"/>
    <col min="7" max="7" width="9.140625" style="239"/>
  </cols>
  <sheetData>
    <row r="1" spans="1:7" ht="15.75">
      <c r="A1" s="271" t="s">
        <v>43</v>
      </c>
      <c r="B1" s="271"/>
      <c r="C1" s="271"/>
      <c r="D1" s="271"/>
      <c r="E1" s="271"/>
      <c r="F1" s="271"/>
      <c r="G1" s="271"/>
    </row>
    <row r="2" spans="1:7" ht="18.75" thickBot="1">
      <c r="A2" s="272" t="s">
        <v>44</v>
      </c>
      <c r="B2" s="272"/>
      <c r="C2" s="272"/>
      <c r="D2" s="272"/>
      <c r="E2" s="272"/>
      <c r="F2" s="272"/>
      <c r="G2" s="272"/>
    </row>
    <row r="3" spans="1:7" ht="27" thickBot="1">
      <c r="A3" s="273" t="s">
        <v>45</v>
      </c>
      <c r="B3" s="274"/>
      <c r="C3" s="274"/>
      <c r="D3" s="274"/>
      <c r="E3" s="274"/>
      <c r="F3" s="274"/>
      <c r="G3" s="275"/>
    </row>
    <row r="4" spans="1:7" ht="13.5" thickBot="1">
      <c r="A4" s="93"/>
      <c r="B4" s="94"/>
      <c r="C4" s="95"/>
      <c r="D4" s="96"/>
      <c r="E4" s="96"/>
      <c r="F4" s="97"/>
      <c r="G4" s="98"/>
    </row>
    <row r="5" spans="1:7" ht="13.5" thickBot="1">
      <c r="A5" s="99" t="s">
        <v>29</v>
      </c>
      <c r="B5" s="100" t="s">
        <v>22</v>
      </c>
      <c r="C5" s="101" t="s">
        <v>23</v>
      </c>
      <c r="D5" s="100" t="s">
        <v>30</v>
      </c>
      <c r="E5" s="100" t="s">
        <v>24</v>
      </c>
      <c r="F5" s="102" t="s">
        <v>31</v>
      </c>
      <c r="G5" s="103" t="s">
        <v>46</v>
      </c>
    </row>
    <row r="6" spans="1:7" ht="12.75" customHeight="1">
      <c r="A6" s="104"/>
      <c r="B6" s="105"/>
      <c r="C6" s="106" t="s">
        <v>47</v>
      </c>
      <c r="D6" s="100"/>
      <c r="E6" s="100"/>
      <c r="F6" s="107"/>
      <c r="G6" s="108"/>
    </row>
    <row r="7" spans="1:7">
      <c r="A7" s="109"/>
      <c r="B7" s="110"/>
      <c r="C7" s="111" t="s">
        <v>32</v>
      </c>
      <c r="D7" s="112"/>
      <c r="E7" s="112"/>
      <c r="F7" s="113"/>
      <c r="G7" s="112"/>
    </row>
    <row r="8" spans="1:7" ht="31.5">
      <c r="A8" s="109"/>
      <c r="B8" s="114" t="s">
        <v>48</v>
      </c>
      <c r="C8" s="115" t="s">
        <v>49</v>
      </c>
      <c r="D8" s="116" t="s">
        <v>50</v>
      </c>
      <c r="E8" s="117">
        <v>96</v>
      </c>
      <c r="F8" s="118">
        <v>18706.400000000001</v>
      </c>
      <c r="G8" s="119"/>
    </row>
    <row r="9" spans="1:7" ht="31.5">
      <c r="A9" s="109"/>
      <c r="B9" s="114" t="s">
        <v>48</v>
      </c>
      <c r="C9" s="115" t="s">
        <v>51</v>
      </c>
      <c r="D9" s="116" t="s">
        <v>50</v>
      </c>
      <c r="E9" s="120">
        <v>5</v>
      </c>
      <c r="F9" s="121">
        <v>386.1</v>
      </c>
      <c r="G9" s="119"/>
    </row>
    <row r="10" spans="1:7" ht="13.5" thickBot="1">
      <c r="A10" s="122"/>
      <c r="B10" s="123"/>
      <c r="C10" s="124"/>
      <c r="D10" s="125"/>
      <c r="E10" s="126" t="s">
        <v>25</v>
      </c>
      <c r="F10" s="127">
        <f>SUM(F8:F9)</f>
        <v>19093</v>
      </c>
      <c r="G10" s="128"/>
    </row>
    <row r="11" spans="1:7" s="135" customFormat="1">
      <c r="A11" s="129"/>
      <c r="B11" s="130"/>
      <c r="C11" s="131" t="s">
        <v>26</v>
      </c>
      <c r="D11" s="132"/>
      <c r="E11" s="132"/>
      <c r="F11" s="133"/>
      <c r="G11" s="134"/>
    </row>
    <row r="12" spans="1:7" s="135" customFormat="1" ht="15.75">
      <c r="A12" s="136"/>
      <c r="B12" s="137" t="s">
        <v>52</v>
      </c>
      <c r="C12" s="138" t="s">
        <v>53</v>
      </c>
      <c r="D12" s="139" t="s">
        <v>54</v>
      </c>
      <c r="E12" s="139">
        <v>2</v>
      </c>
      <c r="F12" s="140">
        <v>3689.02</v>
      </c>
      <c r="G12" s="141"/>
    </row>
    <row r="13" spans="1:7" s="135" customFormat="1" ht="15.75">
      <c r="A13" s="136"/>
      <c r="B13" s="276" t="s">
        <v>55</v>
      </c>
      <c r="C13" s="142" t="s">
        <v>56</v>
      </c>
      <c r="D13" s="143" t="s">
        <v>54</v>
      </c>
      <c r="E13" s="143">
        <v>1</v>
      </c>
      <c r="F13" s="284">
        <v>33343</v>
      </c>
      <c r="G13" s="141"/>
    </row>
    <row r="14" spans="1:7" s="135" customFormat="1" ht="15.75">
      <c r="A14" s="136"/>
      <c r="B14" s="277"/>
      <c r="C14" s="142" t="s">
        <v>57</v>
      </c>
      <c r="D14" s="143" t="s">
        <v>54</v>
      </c>
      <c r="E14" s="143">
        <v>1</v>
      </c>
      <c r="F14" s="284"/>
      <c r="G14" s="141"/>
    </row>
    <row r="15" spans="1:7" s="135" customFormat="1" ht="12.75" customHeight="1">
      <c r="A15" s="136"/>
      <c r="B15" s="277"/>
      <c r="C15" s="142" t="s">
        <v>58</v>
      </c>
      <c r="D15" s="143" t="s">
        <v>54</v>
      </c>
      <c r="E15" s="143">
        <v>2</v>
      </c>
      <c r="F15" s="284"/>
      <c r="G15" s="141"/>
    </row>
    <row r="16" spans="1:7" s="135" customFormat="1" ht="15.75">
      <c r="A16" s="136"/>
      <c r="B16" s="277"/>
      <c r="C16" s="142" t="s">
        <v>59</v>
      </c>
      <c r="D16" s="143" t="s">
        <v>54</v>
      </c>
      <c r="E16" s="143">
        <v>2</v>
      </c>
      <c r="F16" s="284"/>
      <c r="G16" s="141"/>
    </row>
    <row r="17" spans="1:7" s="135" customFormat="1" ht="15.75">
      <c r="A17" s="136"/>
      <c r="B17" s="277"/>
      <c r="C17" s="142" t="s">
        <v>60</v>
      </c>
      <c r="D17" s="143" t="s">
        <v>54</v>
      </c>
      <c r="E17" s="143">
        <v>2</v>
      </c>
      <c r="F17" s="284"/>
      <c r="G17" s="141"/>
    </row>
    <row r="18" spans="1:7" s="135" customFormat="1" ht="15.75">
      <c r="A18" s="136"/>
      <c r="B18" s="277"/>
      <c r="C18" s="142" t="s">
        <v>53</v>
      </c>
      <c r="D18" s="143" t="s">
        <v>54</v>
      </c>
      <c r="E18" s="143">
        <v>2</v>
      </c>
      <c r="F18" s="284"/>
      <c r="G18" s="141"/>
    </row>
    <row r="19" spans="1:7" s="135" customFormat="1" ht="12.75" customHeight="1">
      <c r="A19" s="136"/>
      <c r="B19" s="277"/>
      <c r="C19" s="142" t="s">
        <v>61</v>
      </c>
      <c r="D19" s="143" t="s">
        <v>62</v>
      </c>
      <c r="E19" s="143">
        <v>5</v>
      </c>
      <c r="F19" s="284"/>
      <c r="G19" s="141"/>
    </row>
    <row r="20" spans="1:7" s="135" customFormat="1" ht="12.75" customHeight="1">
      <c r="A20" s="136"/>
      <c r="B20" s="278"/>
      <c r="C20" s="142" t="s">
        <v>63</v>
      </c>
      <c r="D20" s="143" t="s">
        <v>54</v>
      </c>
      <c r="E20" s="143">
        <v>2</v>
      </c>
      <c r="F20" s="284"/>
      <c r="G20" s="144"/>
    </row>
    <row r="21" spans="1:7" s="135" customFormat="1" ht="12.75" customHeight="1">
      <c r="A21" s="145"/>
      <c r="B21" s="285" t="s">
        <v>48</v>
      </c>
      <c r="C21" s="146" t="s">
        <v>64</v>
      </c>
      <c r="D21" s="147" t="s">
        <v>54</v>
      </c>
      <c r="E21" s="120">
        <v>1</v>
      </c>
      <c r="F21" s="286">
        <v>2599</v>
      </c>
      <c r="G21" s="144"/>
    </row>
    <row r="22" spans="1:7" s="135" customFormat="1" ht="12.75" customHeight="1">
      <c r="A22" s="145"/>
      <c r="B22" s="285"/>
      <c r="C22" s="146" t="s">
        <v>65</v>
      </c>
      <c r="D22" s="147" t="s">
        <v>66</v>
      </c>
      <c r="E22" s="120">
        <v>15</v>
      </c>
      <c r="F22" s="287"/>
      <c r="G22" s="144"/>
    </row>
    <row r="23" spans="1:7" s="135" customFormat="1" ht="12.75" customHeight="1">
      <c r="A23" s="145"/>
      <c r="B23" s="285"/>
      <c r="C23" s="146" t="s">
        <v>67</v>
      </c>
      <c r="D23" s="147" t="s">
        <v>54</v>
      </c>
      <c r="E23" s="120">
        <v>2</v>
      </c>
      <c r="F23" s="288"/>
      <c r="G23" s="144"/>
    </row>
    <row r="24" spans="1:7" s="135" customFormat="1" ht="12.75" customHeight="1">
      <c r="A24" s="145"/>
      <c r="B24" s="277" t="s">
        <v>68</v>
      </c>
      <c r="C24" s="146" t="s">
        <v>69</v>
      </c>
      <c r="D24" s="148" t="s">
        <v>54</v>
      </c>
      <c r="E24" s="149">
        <v>1</v>
      </c>
      <c r="F24" s="286">
        <v>8180.25</v>
      </c>
      <c r="G24" s="144"/>
    </row>
    <row r="25" spans="1:7" s="135" customFormat="1" ht="15.75">
      <c r="A25" s="145"/>
      <c r="B25" s="277"/>
      <c r="C25" s="146" t="s">
        <v>70</v>
      </c>
      <c r="D25" s="148" t="s">
        <v>54</v>
      </c>
      <c r="E25" s="149">
        <v>1</v>
      </c>
      <c r="F25" s="287"/>
      <c r="G25" s="144"/>
    </row>
    <row r="26" spans="1:7" s="135" customFormat="1" ht="15.75">
      <c r="A26" s="145"/>
      <c r="B26" s="277"/>
      <c r="C26" s="146" t="s">
        <v>71</v>
      </c>
      <c r="D26" s="148" t="s">
        <v>66</v>
      </c>
      <c r="E26" s="149">
        <v>18</v>
      </c>
      <c r="F26" s="287"/>
      <c r="G26" s="144"/>
    </row>
    <row r="27" spans="1:7" s="135" customFormat="1" ht="15.75">
      <c r="A27" s="145"/>
      <c r="B27" s="277"/>
      <c r="C27" s="146" t="s">
        <v>72</v>
      </c>
      <c r="D27" s="148"/>
      <c r="E27" s="149"/>
      <c r="F27" s="288"/>
      <c r="G27" s="144"/>
    </row>
    <row r="28" spans="1:7" s="135" customFormat="1" ht="13.5" thickBot="1">
      <c r="A28" s="150"/>
      <c r="B28" s="151"/>
      <c r="C28" s="152"/>
      <c r="D28" s="153"/>
      <c r="E28" s="126" t="s">
        <v>25</v>
      </c>
      <c r="F28" s="154">
        <f>SUM(F12:F27)</f>
        <v>47811</v>
      </c>
      <c r="G28" s="155"/>
    </row>
    <row r="29" spans="1:7" s="135" customFormat="1">
      <c r="A29" s="129"/>
      <c r="B29" s="130"/>
      <c r="C29" s="156" t="s">
        <v>42</v>
      </c>
      <c r="D29" s="132"/>
      <c r="E29" s="132"/>
      <c r="F29" s="157"/>
      <c r="G29" s="158"/>
    </row>
    <row r="30" spans="1:7" s="135" customFormat="1" ht="15.75">
      <c r="A30" s="129"/>
      <c r="B30" s="159"/>
      <c r="C30" s="160" t="s">
        <v>73</v>
      </c>
      <c r="D30" s="120"/>
      <c r="E30" s="120"/>
      <c r="F30" s="161">
        <v>3222</v>
      </c>
      <c r="G30" s="162"/>
    </row>
    <row r="31" spans="1:7" ht="13.5" thickBot="1">
      <c r="A31" s="122"/>
      <c r="B31" s="163"/>
      <c r="C31" s="164"/>
      <c r="D31" s="165"/>
      <c r="E31" s="166" t="s">
        <v>25</v>
      </c>
      <c r="F31" s="167">
        <f>SUM(F29:F30)</f>
        <v>3222</v>
      </c>
      <c r="G31" s="128"/>
    </row>
    <row r="32" spans="1:7">
      <c r="A32" s="109"/>
      <c r="B32" s="168"/>
      <c r="C32" s="169" t="s">
        <v>26</v>
      </c>
      <c r="D32" s="170"/>
      <c r="E32" s="170"/>
      <c r="F32" s="171"/>
      <c r="G32" s="172"/>
    </row>
    <row r="33" spans="1:10">
      <c r="A33" s="173"/>
      <c r="B33" s="159"/>
      <c r="C33" s="106" t="s">
        <v>47</v>
      </c>
      <c r="D33" s="174"/>
      <c r="E33" s="174"/>
      <c r="F33" s="175"/>
      <c r="G33" s="176"/>
    </row>
    <row r="34" spans="1:10" ht="15">
      <c r="A34" s="173"/>
      <c r="B34" s="276" t="s">
        <v>55</v>
      </c>
      <c r="C34" s="177" t="s">
        <v>65</v>
      </c>
      <c r="D34" s="178" t="s">
        <v>62</v>
      </c>
      <c r="E34" s="179">
        <v>40</v>
      </c>
      <c r="F34" s="279">
        <v>1518.24</v>
      </c>
      <c r="G34" s="180"/>
    </row>
    <row r="35" spans="1:10" ht="15">
      <c r="A35" s="173"/>
      <c r="B35" s="277"/>
      <c r="C35" s="181" t="s">
        <v>74</v>
      </c>
      <c r="D35" s="178" t="s">
        <v>54</v>
      </c>
      <c r="E35" s="179">
        <v>2</v>
      </c>
      <c r="F35" s="279"/>
      <c r="G35" s="180"/>
    </row>
    <row r="36" spans="1:10" ht="15">
      <c r="A36" s="173"/>
      <c r="B36" s="278"/>
      <c r="C36" s="181" t="s">
        <v>75</v>
      </c>
      <c r="D36" s="178" t="s">
        <v>54</v>
      </c>
      <c r="E36" s="179">
        <v>1</v>
      </c>
      <c r="F36" s="279"/>
      <c r="G36" s="180"/>
    </row>
    <row r="37" spans="1:10">
      <c r="A37" s="173"/>
      <c r="B37" s="159"/>
      <c r="C37" s="182"/>
      <c r="D37" s="183"/>
      <c r="E37" s="183"/>
      <c r="F37" s="184"/>
      <c r="G37" s="176"/>
      <c r="J37" s="185"/>
    </row>
    <row r="38" spans="1:10" ht="13.5" thickBot="1">
      <c r="A38" s="173"/>
      <c r="B38" s="186"/>
      <c r="C38" s="187"/>
      <c r="D38" s="188"/>
      <c r="E38" s="189" t="s">
        <v>25</v>
      </c>
      <c r="F38" s="190">
        <f>SUM(F32:F37)</f>
        <v>1518.24</v>
      </c>
      <c r="G38" s="176"/>
    </row>
    <row r="39" spans="1:10">
      <c r="A39" s="104"/>
      <c r="B39" s="191"/>
      <c r="C39" s="192" t="s">
        <v>27</v>
      </c>
      <c r="D39" s="193"/>
      <c r="E39" s="193"/>
      <c r="F39" s="194"/>
      <c r="G39" s="195"/>
    </row>
    <row r="40" spans="1:10">
      <c r="A40" s="196"/>
      <c r="B40" s="280" t="s">
        <v>48</v>
      </c>
      <c r="C40" s="197" t="s">
        <v>76</v>
      </c>
      <c r="D40" s="198" t="s">
        <v>77</v>
      </c>
      <c r="E40" s="198">
        <v>2</v>
      </c>
      <c r="F40" s="282">
        <v>882</v>
      </c>
      <c r="G40" s="199"/>
    </row>
    <row r="41" spans="1:10">
      <c r="A41" s="196"/>
      <c r="B41" s="281"/>
      <c r="C41" s="197" t="s">
        <v>78</v>
      </c>
      <c r="D41" s="198" t="s">
        <v>77</v>
      </c>
      <c r="E41" s="198">
        <v>1</v>
      </c>
      <c r="F41" s="283"/>
      <c r="G41" s="199"/>
    </row>
    <row r="42" spans="1:10">
      <c r="A42" s="200"/>
      <c r="B42" s="201"/>
      <c r="C42" s="202"/>
      <c r="D42" s="203"/>
      <c r="E42" s="204"/>
      <c r="F42" s="205"/>
      <c r="G42" s="176"/>
    </row>
    <row r="43" spans="1:10" ht="13.5" thickBot="1">
      <c r="A43" s="122"/>
      <c r="B43" s="163"/>
      <c r="C43" s="206"/>
      <c r="D43" s="207"/>
      <c r="E43" s="208" t="s">
        <v>25</v>
      </c>
      <c r="F43" s="209">
        <f>SUM(F40:F42)</f>
        <v>882</v>
      </c>
      <c r="G43" s="128"/>
    </row>
    <row r="44" spans="1:10">
      <c r="A44" s="109"/>
      <c r="B44" s="168"/>
      <c r="C44" s="182" t="s">
        <v>47</v>
      </c>
      <c r="D44" s="170"/>
      <c r="E44" s="210"/>
      <c r="F44" s="211"/>
      <c r="G44" s="172"/>
    </row>
    <row r="45" spans="1:10">
      <c r="A45" s="196"/>
      <c r="B45" s="212"/>
      <c r="C45" s="213" t="s">
        <v>27</v>
      </c>
      <c r="D45" s="188"/>
      <c r="E45" s="189"/>
      <c r="F45" s="214"/>
      <c r="G45" s="215"/>
    </row>
    <row r="46" spans="1:10">
      <c r="A46" s="196"/>
      <c r="B46" s="216" t="s">
        <v>55</v>
      </c>
      <c r="C46" s="217" t="s">
        <v>79</v>
      </c>
      <c r="D46" s="218" t="s">
        <v>54</v>
      </c>
      <c r="E46" s="218">
        <v>3</v>
      </c>
      <c r="F46" s="219">
        <v>211.16</v>
      </c>
      <c r="G46" s="220"/>
    </row>
    <row r="47" spans="1:10">
      <c r="A47" s="196"/>
      <c r="B47" s="212" t="s">
        <v>68</v>
      </c>
      <c r="C47" s="217" t="s">
        <v>80</v>
      </c>
      <c r="D47" s="221" t="s">
        <v>54</v>
      </c>
      <c r="E47" s="170">
        <v>1</v>
      </c>
      <c r="F47" s="222">
        <v>70</v>
      </c>
      <c r="G47" s="215"/>
    </row>
    <row r="48" spans="1:10">
      <c r="A48" s="196"/>
      <c r="B48" s="212"/>
      <c r="C48" s="223"/>
      <c r="D48" s="224"/>
      <c r="E48" s="224"/>
      <c r="F48" s="225"/>
      <c r="G48" s="215"/>
    </row>
    <row r="49" spans="1:7" ht="13.5" thickBot="1">
      <c r="A49" s="122"/>
      <c r="B49" s="226"/>
      <c r="C49" s="206"/>
      <c r="D49" s="207"/>
      <c r="E49" s="208" t="s">
        <v>25</v>
      </c>
      <c r="F49" s="154">
        <f>SUM(F45:F48)</f>
        <v>281</v>
      </c>
      <c r="G49" s="128"/>
    </row>
    <row r="50" spans="1:7" ht="13.5" thickBot="1">
      <c r="A50" s="227"/>
      <c r="B50" s="228"/>
      <c r="C50" s="229"/>
      <c r="D50" s="230"/>
      <c r="E50" s="231" t="s">
        <v>28</v>
      </c>
      <c r="F50" s="232">
        <f>F49+F43+F38+F31+F28+F10</f>
        <v>72807.240000000005</v>
      </c>
      <c r="G50" s="233"/>
    </row>
    <row r="53" spans="1:7" s="246" customFormat="1">
      <c r="A53" s="240"/>
      <c r="B53" s="241" t="s">
        <v>21</v>
      </c>
      <c r="C53" s="242"/>
      <c r="D53" s="243" t="s">
        <v>33</v>
      </c>
      <c r="E53" s="243"/>
      <c r="F53" s="244"/>
      <c r="G53" s="245"/>
    </row>
  </sheetData>
  <mergeCells count="13">
    <mergeCell ref="B40:B41"/>
    <mergeCell ref="F40:F41"/>
    <mergeCell ref="B13:B20"/>
    <mergeCell ref="F13:F20"/>
    <mergeCell ref="B21:B23"/>
    <mergeCell ref="F21:F23"/>
    <mergeCell ref="B24:B27"/>
    <mergeCell ref="F24:F27"/>
    <mergeCell ref="A1:G1"/>
    <mergeCell ref="A2:G2"/>
    <mergeCell ref="A3:G3"/>
    <mergeCell ref="B34:B36"/>
    <mergeCell ref="F34:F36"/>
  </mergeCells>
  <phoneticPr fontId="3" type="noConversion"/>
  <pageMargins left="0.43" right="0.53" top="0.54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Сумма</vt:lpstr>
      <vt:lpstr>Работы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otiz6</dc:creator>
  <cp:lastModifiedBy>User</cp:lastModifiedBy>
  <cp:lastPrinted>2016-01-26T08:40:35Z</cp:lastPrinted>
  <dcterms:created xsi:type="dcterms:W3CDTF">2010-11-29T02:37:01Z</dcterms:created>
  <dcterms:modified xsi:type="dcterms:W3CDTF">2016-02-24T12:13:16Z</dcterms:modified>
</cp:coreProperties>
</file>