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7520" windowHeight="8955" activeTab="14"/>
  </bookViews>
  <sheets>
    <sheet name="201" sheetId="1" r:id="rId1"/>
    <sheet name="202" sheetId="3" r:id="rId2"/>
    <sheet name="203" sheetId="4" r:id="rId3"/>
    <sheet name="204" sheetId="5" r:id="rId4"/>
    <sheet name="205" sheetId="6" r:id="rId5"/>
    <sheet name="206" sheetId="7" r:id="rId6"/>
    <sheet name="207" sheetId="8" r:id="rId7"/>
    <sheet name="208" sheetId="9" r:id="rId8"/>
    <sheet name="209" sheetId="10" r:id="rId9"/>
    <sheet name="210" sheetId="11" r:id="rId10"/>
    <sheet name="211" sheetId="12" r:id="rId11"/>
    <sheet name="212" sheetId="13" r:id="rId12"/>
    <sheet name="213" sheetId="14" r:id="rId13"/>
    <sheet name="214" sheetId="15" r:id="rId14"/>
    <sheet name="Работы" sheetId="16" r:id="rId15"/>
  </sheets>
  <externalReferences>
    <externalReference r:id="rId16"/>
  </externalReferences>
  <calcPr calcId="124519" fullPrecision="0"/>
</workbook>
</file>

<file path=xl/calcChain.xml><?xml version="1.0" encoding="utf-8"?>
<calcChain xmlns="http://schemas.openxmlformats.org/spreadsheetml/2006/main">
  <c r="H34" i="13"/>
  <c r="G34"/>
  <c r="G34" i="12"/>
  <c r="G34" i="11"/>
  <c r="H34" i="10"/>
  <c r="H34" i="9"/>
  <c r="G34" i="7" l="1"/>
  <c r="I34" i="6"/>
  <c r="H34"/>
  <c r="G34"/>
  <c r="H34" i="5"/>
  <c r="G34"/>
  <c r="I34" i="4"/>
  <c r="H34"/>
  <c r="G34"/>
  <c r="I34" i="3"/>
  <c r="H34"/>
  <c r="F814" i="16" l="1"/>
  <c r="F807"/>
  <c r="F804"/>
  <c r="F801"/>
  <c r="F786"/>
  <c r="F783"/>
  <c r="J783" s="1"/>
  <c r="F778"/>
  <c r="F742"/>
  <c r="F738"/>
  <c r="F735"/>
  <c r="F731"/>
  <c r="F726"/>
  <c r="F723"/>
  <c r="J720" s="1"/>
  <c r="F718"/>
  <c r="F743" s="1"/>
  <c r="F682"/>
  <c r="F674"/>
  <c r="F671"/>
  <c r="F668"/>
  <c r="F664"/>
  <c r="F661"/>
  <c r="F657"/>
  <c r="F683" s="1"/>
  <c r="F626"/>
  <c r="F622"/>
  <c r="F619"/>
  <c r="F616"/>
  <c r="F611"/>
  <c r="J608"/>
  <c r="F608"/>
  <c r="J605"/>
  <c r="F601"/>
  <c r="F627" s="1"/>
  <c r="F567"/>
  <c r="F563"/>
  <c r="F559"/>
  <c r="F556"/>
  <c r="F548"/>
  <c r="F545"/>
  <c r="F539"/>
  <c r="F504"/>
  <c r="F500"/>
  <c r="F497"/>
  <c r="F494"/>
  <c r="F487"/>
  <c r="F482"/>
  <c r="J485" s="1"/>
  <c r="F477"/>
  <c r="J482" s="1"/>
  <c r="F438"/>
  <c r="F434"/>
  <c r="F431"/>
  <c r="F428"/>
  <c r="F424"/>
  <c r="F421"/>
  <c r="F416"/>
  <c r="F439" s="1"/>
  <c r="F379"/>
  <c r="F375"/>
  <c r="F372"/>
  <c r="F369"/>
  <c r="F364"/>
  <c r="F361"/>
  <c r="F380" s="1"/>
  <c r="F356"/>
  <c r="F323"/>
  <c r="F317"/>
  <c r="F314"/>
  <c r="F311"/>
  <c r="F304"/>
  <c r="F301"/>
  <c r="J297"/>
  <c r="F296"/>
  <c r="F279"/>
  <c r="F274"/>
  <c r="F269"/>
  <c r="F266"/>
  <c r="F249"/>
  <c r="F244"/>
  <c r="J244" s="1"/>
  <c r="F240"/>
  <c r="F280" s="1"/>
  <c r="F214"/>
  <c r="F208"/>
  <c r="F205"/>
  <c r="F199"/>
  <c r="F194"/>
  <c r="F189"/>
  <c r="J190" s="1"/>
  <c r="F184"/>
  <c r="F215" s="1"/>
  <c r="F158"/>
  <c r="F154"/>
  <c r="F149"/>
  <c r="F146"/>
  <c r="F138"/>
  <c r="F135"/>
  <c r="K135" s="1"/>
  <c r="F130"/>
  <c r="F159" s="1"/>
  <c r="F108"/>
  <c r="F102"/>
  <c r="F93"/>
  <c r="F87"/>
  <c r="K78" s="1"/>
  <c r="F76"/>
  <c r="K80" s="1"/>
  <c r="F34"/>
  <c r="F29"/>
  <c r="F26"/>
  <c r="F23"/>
  <c r="F16"/>
  <c r="F13"/>
  <c r="K14" s="1"/>
  <c r="F8"/>
  <c r="B43" i="15"/>
  <c r="B42"/>
  <c r="B44" s="1"/>
  <c r="B41"/>
  <c r="F34"/>
  <c r="D32"/>
  <c r="D34" s="1"/>
  <c r="K31"/>
  <c r="F31"/>
  <c r="E31" s="1"/>
  <c r="C31" s="1"/>
  <c r="C32" s="1"/>
  <c r="B43" i="14"/>
  <c r="B42"/>
  <c r="B44" s="1"/>
  <c r="B41"/>
  <c r="F34"/>
  <c r="D32"/>
  <c r="D34" s="1"/>
  <c r="K31"/>
  <c r="E31" s="1"/>
  <c r="C31" s="1"/>
  <c r="C32" s="1"/>
  <c r="F31"/>
  <c r="B43" i="13"/>
  <c r="B42"/>
  <c r="B44" s="1"/>
  <c r="B41"/>
  <c r="F34"/>
  <c r="D32"/>
  <c r="D34" s="1"/>
  <c r="K31"/>
  <c r="F31"/>
  <c r="E31" s="1"/>
  <c r="C31" s="1"/>
  <c r="C32" s="1"/>
  <c r="B43" i="12"/>
  <c r="B42"/>
  <c r="B44" s="1"/>
  <c r="B45" s="1"/>
  <c r="B41"/>
  <c r="F34"/>
  <c r="D32"/>
  <c r="D34" s="1"/>
  <c r="K31"/>
  <c r="E31" s="1"/>
  <c r="C31" s="1"/>
  <c r="C32" s="1"/>
  <c r="F31"/>
  <c r="B43" i="11"/>
  <c r="B42"/>
  <c r="B44" s="1"/>
  <c r="B45" s="1"/>
  <c r="B41"/>
  <c r="F34"/>
  <c r="D32"/>
  <c r="D34" s="1"/>
  <c r="K31"/>
  <c r="F31"/>
  <c r="E31"/>
  <c r="C31" s="1"/>
  <c r="C32" s="1"/>
  <c r="B43" i="10"/>
  <c r="B42"/>
  <c r="B44" s="1"/>
  <c r="B45" s="1"/>
  <c r="B41"/>
  <c r="F34"/>
  <c r="D32"/>
  <c r="D34" s="1"/>
  <c r="K31"/>
  <c r="E31" s="1"/>
  <c r="C31" s="1"/>
  <c r="C32" s="1"/>
  <c r="F31"/>
  <c r="B43" i="9"/>
  <c r="B42"/>
  <c r="B44" s="1"/>
  <c r="B45" s="1"/>
  <c r="B41"/>
  <c r="F34"/>
  <c r="D32"/>
  <c r="D34" s="1"/>
  <c r="K31"/>
  <c r="F31"/>
  <c r="B43" i="8"/>
  <c r="B42"/>
  <c r="B44" s="1"/>
  <c r="B45" s="1"/>
  <c r="B41"/>
  <c r="F34"/>
  <c r="D32"/>
  <c r="D34" s="1"/>
  <c r="K31"/>
  <c r="F31"/>
  <c r="E31"/>
  <c r="C31" s="1"/>
  <c r="C32" s="1"/>
  <c r="B43" i="7"/>
  <c r="B42"/>
  <c r="B44" s="1"/>
  <c r="B45" s="1"/>
  <c r="B41"/>
  <c r="F34"/>
  <c r="D32"/>
  <c r="D34" s="1"/>
  <c r="K31"/>
  <c r="E31" s="1"/>
  <c r="C31" s="1"/>
  <c r="C32" s="1"/>
  <c r="F31"/>
  <c r="B43" i="6"/>
  <c r="B42"/>
  <c r="B44" s="1"/>
  <c r="B45" s="1"/>
  <c r="B41"/>
  <c r="F34"/>
  <c r="D32"/>
  <c r="D34" s="1"/>
  <c r="K31"/>
  <c r="F31"/>
  <c r="E31"/>
  <c r="C31" s="1"/>
  <c r="C32" s="1"/>
  <c r="B43" i="5"/>
  <c r="B42"/>
  <c r="B44" s="1"/>
  <c r="B41"/>
  <c r="F34"/>
  <c r="D32"/>
  <c r="D34" s="1"/>
  <c r="K31"/>
  <c r="F31"/>
  <c r="E31" s="1"/>
  <c r="C31" s="1"/>
  <c r="C32" s="1"/>
  <c r="B43" i="4"/>
  <c r="B42"/>
  <c r="B44" s="1"/>
  <c r="B41"/>
  <c r="F34"/>
  <c r="D32"/>
  <c r="D34" s="1"/>
  <c r="K31"/>
  <c r="F31"/>
  <c r="E31" s="1"/>
  <c r="C31" s="1"/>
  <c r="C32" s="1"/>
  <c r="B43" i="3"/>
  <c r="B42"/>
  <c r="B44" s="1"/>
  <c r="B45" s="1"/>
  <c r="B41"/>
  <c r="F34"/>
  <c r="D32"/>
  <c r="D34" s="1"/>
  <c r="K31"/>
  <c r="E31" s="1"/>
  <c r="C31" s="1"/>
  <c r="C32" s="1"/>
  <c r="F31"/>
  <c r="F31" i="1"/>
  <c r="D32"/>
  <c r="D34" s="1"/>
  <c r="K31"/>
  <c r="J717" i="16" l="1"/>
  <c r="F568"/>
  <c r="F35"/>
  <c r="F324"/>
  <c r="J299"/>
  <c r="F815"/>
  <c r="B45" i="14"/>
  <c r="K11" i="16"/>
  <c r="F109"/>
  <c r="J422"/>
  <c r="F505"/>
  <c r="J544"/>
  <c r="J662"/>
  <c r="J782"/>
  <c r="B45" i="15"/>
  <c r="B45" i="13"/>
  <c r="E31" i="9"/>
  <c r="C31" s="1"/>
  <c r="C32" s="1"/>
  <c r="B45" i="5"/>
  <c r="B45" i="4"/>
  <c r="O33" i="15"/>
  <c r="M33"/>
  <c r="I33"/>
  <c r="I35" s="1"/>
  <c r="G33"/>
  <c r="N33"/>
  <c r="L33"/>
  <c r="J33"/>
  <c r="J35" s="1"/>
  <c r="H33"/>
  <c r="H35" s="1"/>
  <c r="D33"/>
  <c r="B33"/>
  <c r="D35"/>
  <c r="O33" i="14"/>
  <c r="M33"/>
  <c r="I33"/>
  <c r="I35" s="1"/>
  <c r="G33"/>
  <c r="N33"/>
  <c r="L33"/>
  <c r="J33"/>
  <c r="J35" s="1"/>
  <c r="H33"/>
  <c r="H35" s="1"/>
  <c r="D33"/>
  <c r="D35" s="1"/>
  <c r="B33"/>
  <c r="O33" i="13"/>
  <c r="M33"/>
  <c r="I33"/>
  <c r="I35" s="1"/>
  <c r="G33"/>
  <c r="N33"/>
  <c r="L33"/>
  <c r="J33"/>
  <c r="J35" s="1"/>
  <c r="H33"/>
  <c r="H35" s="1"/>
  <c r="D33"/>
  <c r="D35" s="1"/>
  <c r="G32"/>
  <c r="B33"/>
  <c r="O33" i="12"/>
  <c r="M33"/>
  <c r="I33"/>
  <c r="I35" s="1"/>
  <c r="G33"/>
  <c r="N33"/>
  <c r="L33"/>
  <c r="J33"/>
  <c r="J35" s="1"/>
  <c r="H33"/>
  <c r="H35" s="1"/>
  <c r="D33"/>
  <c r="B33"/>
  <c r="D35"/>
  <c r="O33" i="11"/>
  <c r="M33"/>
  <c r="I33"/>
  <c r="I35" s="1"/>
  <c r="G33"/>
  <c r="N33"/>
  <c r="L33"/>
  <c r="J33"/>
  <c r="J35" s="1"/>
  <c r="H33"/>
  <c r="H35" s="1"/>
  <c r="D33"/>
  <c r="B33"/>
  <c r="D35"/>
  <c r="O33" i="10"/>
  <c r="M33"/>
  <c r="I33"/>
  <c r="I35" s="1"/>
  <c r="G33"/>
  <c r="N33"/>
  <c r="L33"/>
  <c r="J33"/>
  <c r="J35" s="1"/>
  <c r="H33"/>
  <c r="H35" s="1"/>
  <c r="D33"/>
  <c r="D35" s="1"/>
  <c r="B33"/>
  <c r="O33" i="9"/>
  <c r="M33"/>
  <c r="I33"/>
  <c r="I35" s="1"/>
  <c r="G33"/>
  <c r="N33"/>
  <c r="L33"/>
  <c r="J33"/>
  <c r="J35" s="1"/>
  <c r="H33"/>
  <c r="H35" s="1"/>
  <c r="D33"/>
  <c r="B33"/>
  <c r="D35"/>
  <c r="O33" i="8"/>
  <c r="M33"/>
  <c r="I33"/>
  <c r="I35" s="1"/>
  <c r="G33"/>
  <c r="N33"/>
  <c r="L33"/>
  <c r="J33"/>
  <c r="J35" s="1"/>
  <c r="H33"/>
  <c r="H35" s="1"/>
  <c r="D33"/>
  <c r="B33"/>
  <c r="D35"/>
  <c r="O33" i="7"/>
  <c r="M33"/>
  <c r="I33"/>
  <c r="I35" s="1"/>
  <c r="G33"/>
  <c r="N33"/>
  <c r="L33"/>
  <c r="J33"/>
  <c r="J35" s="1"/>
  <c r="H33"/>
  <c r="H35" s="1"/>
  <c r="D33"/>
  <c r="B33"/>
  <c r="D35"/>
  <c r="O33" i="6"/>
  <c r="M33"/>
  <c r="I33"/>
  <c r="I35" s="1"/>
  <c r="G33"/>
  <c r="N33"/>
  <c r="L33"/>
  <c r="J33"/>
  <c r="J35" s="1"/>
  <c r="H33"/>
  <c r="H35" s="1"/>
  <c r="D33"/>
  <c r="B33"/>
  <c r="D35"/>
  <c r="O33" i="5"/>
  <c r="M33"/>
  <c r="I33"/>
  <c r="I35" s="1"/>
  <c r="G33"/>
  <c r="B33"/>
  <c r="N33"/>
  <c r="L33"/>
  <c r="K33" s="1"/>
  <c r="J33"/>
  <c r="J35" s="1"/>
  <c r="H33"/>
  <c r="H35" s="1"/>
  <c r="D33"/>
  <c r="O32"/>
  <c r="O34" s="1"/>
  <c r="O35" s="1"/>
  <c r="G32"/>
  <c r="D35"/>
  <c r="O33" i="4"/>
  <c r="M33"/>
  <c r="I33"/>
  <c r="I35" s="1"/>
  <c r="G33"/>
  <c r="N33"/>
  <c r="L33"/>
  <c r="J33"/>
  <c r="J35" s="1"/>
  <c r="H33"/>
  <c r="H35" s="1"/>
  <c r="D33"/>
  <c r="B33"/>
  <c r="D35"/>
  <c r="O33" i="3"/>
  <c r="M33"/>
  <c r="I33"/>
  <c r="I35" s="1"/>
  <c r="G33"/>
  <c r="N33"/>
  <c r="L33"/>
  <c r="J33"/>
  <c r="J35" s="1"/>
  <c r="H33"/>
  <c r="H35" s="1"/>
  <c r="D33"/>
  <c r="B33"/>
  <c r="D35"/>
  <c r="E31" i="1"/>
  <c r="C31" s="1"/>
  <c r="B42"/>
  <c r="B44" s="1"/>
  <c r="B43"/>
  <c r="B41"/>
  <c r="F34"/>
  <c r="K33" i="15" l="1"/>
  <c r="K33" i="12"/>
  <c r="K33" i="11"/>
  <c r="K33" i="9"/>
  <c r="K33" i="6"/>
  <c r="K33" i="4"/>
  <c r="K33" i="8"/>
  <c r="K33" i="3"/>
  <c r="C32" i="1"/>
  <c r="L32" s="1"/>
  <c r="M32" i="13"/>
  <c r="M34" s="1"/>
  <c r="M35" s="1"/>
  <c r="G32" i="15"/>
  <c r="M32"/>
  <c r="M34" s="1"/>
  <c r="M35" s="1"/>
  <c r="J32"/>
  <c r="N32"/>
  <c r="N34" s="1"/>
  <c r="N35" s="1"/>
  <c r="G35"/>
  <c r="F35" s="1"/>
  <c r="F33"/>
  <c r="E33" s="1"/>
  <c r="I32"/>
  <c r="O32"/>
  <c r="O34" s="1"/>
  <c r="O35" s="1"/>
  <c r="H32"/>
  <c r="L32"/>
  <c r="G35" i="14"/>
  <c r="F35" s="1"/>
  <c r="F33"/>
  <c r="I32"/>
  <c r="O32"/>
  <c r="O34" s="1"/>
  <c r="O35" s="1"/>
  <c r="K33"/>
  <c r="H32"/>
  <c r="L32"/>
  <c r="G32"/>
  <c r="M32"/>
  <c r="M34" s="1"/>
  <c r="M35" s="1"/>
  <c r="J32"/>
  <c r="N32"/>
  <c r="N34" s="1"/>
  <c r="N35" s="1"/>
  <c r="G35" i="13"/>
  <c r="F35" s="1"/>
  <c r="F33"/>
  <c r="I32"/>
  <c r="O32"/>
  <c r="O34" s="1"/>
  <c r="O35" s="1"/>
  <c r="K33"/>
  <c r="H32"/>
  <c r="L32"/>
  <c r="J32"/>
  <c r="N32"/>
  <c r="N34" s="1"/>
  <c r="N35" s="1"/>
  <c r="G32" i="12"/>
  <c r="M32"/>
  <c r="M34" s="1"/>
  <c r="M35" s="1"/>
  <c r="J32"/>
  <c r="N32"/>
  <c r="N34" s="1"/>
  <c r="N35" s="1"/>
  <c r="G35"/>
  <c r="F35" s="1"/>
  <c r="F33"/>
  <c r="E33" s="1"/>
  <c r="I32"/>
  <c r="O32"/>
  <c r="O34" s="1"/>
  <c r="O35" s="1"/>
  <c r="H32"/>
  <c r="L32"/>
  <c r="G32" i="11"/>
  <c r="M32"/>
  <c r="M34" s="1"/>
  <c r="M35" s="1"/>
  <c r="J32"/>
  <c r="N32"/>
  <c r="N34" s="1"/>
  <c r="N35" s="1"/>
  <c r="G35"/>
  <c r="F35" s="1"/>
  <c r="F33"/>
  <c r="E33" s="1"/>
  <c r="I32"/>
  <c r="O32"/>
  <c r="O34" s="1"/>
  <c r="O35" s="1"/>
  <c r="H32"/>
  <c r="L32"/>
  <c r="G35" i="10"/>
  <c r="F35" s="1"/>
  <c r="F33"/>
  <c r="I32"/>
  <c r="O32"/>
  <c r="O34" s="1"/>
  <c r="O35" s="1"/>
  <c r="K33"/>
  <c r="H32"/>
  <c r="L32"/>
  <c r="G32"/>
  <c r="M32"/>
  <c r="M34" s="1"/>
  <c r="M35" s="1"/>
  <c r="J32"/>
  <c r="N32"/>
  <c r="N34" s="1"/>
  <c r="N35" s="1"/>
  <c r="G32" i="9"/>
  <c r="M32"/>
  <c r="M34" s="1"/>
  <c r="M35" s="1"/>
  <c r="J32"/>
  <c r="N32"/>
  <c r="N34" s="1"/>
  <c r="N35" s="1"/>
  <c r="G35"/>
  <c r="F35" s="1"/>
  <c r="F33"/>
  <c r="E33" s="1"/>
  <c r="I32"/>
  <c r="O32"/>
  <c r="O34" s="1"/>
  <c r="O35" s="1"/>
  <c r="H32"/>
  <c r="L32"/>
  <c r="G32" i="8"/>
  <c r="M32"/>
  <c r="M34" s="1"/>
  <c r="M35" s="1"/>
  <c r="J32"/>
  <c r="N32"/>
  <c r="N34" s="1"/>
  <c r="N35" s="1"/>
  <c r="G35"/>
  <c r="F35" s="1"/>
  <c r="F33"/>
  <c r="E33" s="1"/>
  <c r="I32"/>
  <c r="O32"/>
  <c r="O34" s="1"/>
  <c r="O35" s="1"/>
  <c r="H32"/>
  <c r="L32"/>
  <c r="G32" i="7"/>
  <c r="M32"/>
  <c r="M34" s="1"/>
  <c r="M35" s="1"/>
  <c r="J32"/>
  <c r="N32"/>
  <c r="N34" s="1"/>
  <c r="N35" s="1"/>
  <c r="G35"/>
  <c r="F35" s="1"/>
  <c r="F33"/>
  <c r="E33" s="1"/>
  <c r="I32"/>
  <c r="O32"/>
  <c r="O34" s="1"/>
  <c r="O35" s="1"/>
  <c r="K33"/>
  <c r="H32"/>
  <c r="L32"/>
  <c r="G32" i="6"/>
  <c r="M32"/>
  <c r="M34" s="1"/>
  <c r="M35" s="1"/>
  <c r="J32"/>
  <c r="N32"/>
  <c r="N34" s="1"/>
  <c r="N35" s="1"/>
  <c r="G35"/>
  <c r="F35" s="1"/>
  <c r="F33"/>
  <c r="E33" s="1"/>
  <c r="I32"/>
  <c r="O32"/>
  <c r="O34" s="1"/>
  <c r="O35" s="1"/>
  <c r="H32"/>
  <c r="L32"/>
  <c r="M32" i="5"/>
  <c r="M34" s="1"/>
  <c r="M35" s="1"/>
  <c r="I32"/>
  <c r="J32"/>
  <c r="N32"/>
  <c r="N34" s="1"/>
  <c r="N35" s="1"/>
  <c r="G35"/>
  <c r="F35" s="1"/>
  <c r="F33"/>
  <c r="E33" s="1"/>
  <c r="H32"/>
  <c r="F32" s="1"/>
  <c r="L32"/>
  <c r="O32" i="4"/>
  <c r="O34" s="1"/>
  <c r="O35" s="1"/>
  <c r="G32"/>
  <c r="M32"/>
  <c r="M34" s="1"/>
  <c r="M35" s="1"/>
  <c r="J32"/>
  <c r="N32"/>
  <c r="N34" s="1"/>
  <c r="N35" s="1"/>
  <c r="G35"/>
  <c r="F35" s="1"/>
  <c r="F33"/>
  <c r="E33" s="1"/>
  <c r="I32"/>
  <c r="H32"/>
  <c r="L32"/>
  <c r="I32" i="3"/>
  <c r="O32"/>
  <c r="O34" s="1"/>
  <c r="O35" s="1"/>
  <c r="G32"/>
  <c r="M32"/>
  <c r="M34" s="1"/>
  <c r="M35" s="1"/>
  <c r="J32"/>
  <c r="N32"/>
  <c r="N34" s="1"/>
  <c r="N35" s="1"/>
  <c r="G35"/>
  <c r="F35" s="1"/>
  <c r="F33"/>
  <c r="E33" s="1"/>
  <c r="H32"/>
  <c r="L32"/>
  <c r="B33" i="1"/>
  <c r="N33"/>
  <c r="L33"/>
  <c r="D33"/>
  <c r="D35" s="1"/>
  <c r="B45"/>
  <c r="M33"/>
  <c r="N32"/>
  <c r="N34" s="1"/>
  <c r="O32"/>
  <c r="O34" s="1"/>
  <c r="O33"/>
  <c r="H33"/>
  <c r="H35" s="1"/>
  <c r="J33"/>
  <c r="J35" s="1"/>
  <c r="G33"/>
  <c r="I33"/>
  <c r="I35" s="1"/>
  <c r="I32"/>
  <c r="J32"/>
  <c r="H32"/>
  <c r="F32" i="13" l="1"/>
  <c r="F32" i="15"/>
  <c r="L34"/>
  <c r="K32"/>
  <c r="L34" i="14"/>
  <c r="K32"/>
  <c r="F32"/>
  <c r="E32" s="1"/>
  <c r="E33"/>
  <c r="L34" i="13"/>
  <c r="K32"/>
  <c r="E32" s="1"/>
  <c r="E33"/>
  <c r="F32" i="12"/>
  <c r="L34"/>
  <c r="K32"/>
  <c r="F32" i="11"/>
  <c r="L34"/>
  <c r="K32"/>
  <c r="L34" i="10"/>
  <c r="K32"/>
  <c r="F32"/>
  <c r="E33"/>
  <c r="F32" i="9"/>
  <c r="L34"/>
  <c r="K32"/>
  <c r="F32" i="8"/>
  <c r="L34"/>
  <c r="K32"/>
  <c r="L34" i="7"/>
  <c r="K32"/>
  <c r="F32"/>
  <c r="F32" i="6"/>
  <c r="L34"/>
  <c r="K32"/>
  <c r="L34" i="5"/>
  <c r="K32"/>
  <c r="E32" s="1"/>
  <c r="L34" i="4"/>
  <c r="K32"/>
  <c r="F32"/>
  <c r="F32" i="3"/>
  <c r="L34"/>
  <c r="K32"/>
  <c r="G32" i="1"/>
  <c r="M32"/>
  <c r="M34" s="1"/>
  <c r="M35" s="1"/>
  <c r="K33"/>
  <c r="O35"/>
  <c r="G35"/>
  <c r="F35" s="1"/>
  <c r="F33"/>
  <c r="L34"/>
  <c r="N35"/>
  <c r="F32"/>
  <c r="E32" i="10" l="1"/>
  <c r="E32" i="7"/>
  <c r="L35" i="15"/>
  <c r="K35" s="1"/>
  <c r="E35" s="1"/>
  <c r="K34"/>
  <c r="E34" s="1"/>
  <c r="C34" s="1"/>
  <c r="C35" s="1"/>
  <c r="E32"/>
  <c r="L35" i="14"/>
  <c r="K35" s="1"/>
  <c r="E35" s="1"/>
  <c r="K34"/>
  <c r="E34" s="1"/>
  <c r="C34" s="1"/>
  <c r="C35" s="1"/>
  <c r="L35" i="13"/>
  <c r="K35" s="1"/>
  <c r="E35" s="1"/>
  <c r="K34"/>
  <c r="E34" s="1"/>
  <c r="C34" s="1"/>
  <c r="C35" s="1"/>
  <c r="L35" i="12"/>
  <c r="K35" s="1"/>
  <c r="E35" s="1"/>
  <c r="K34"/>
  <c r="E34" s="1"/>
  <c r="C34" s="1"/>
  <c r="C35" s="1"/>
  <c r="E32"/>
  <c r="L35" i="11"/>
  <c r="K35" s="1"/>
  <c r="E35" s="1"/>
  <c r="K34"/>
  <c r="E34" s="1"/>
  <c r="C34" s="1"/>
  <c r="C35" s="1"/>
  <c r="E32"/>
  <c r="L35" i="10"/>
  <c r="K35" s="1"/>
  <c r="E35" s="1"/>
  <c r="K34"/>
  <c r="E34" s="1"/>
  <c r="C34" s="1"/>
  <c r="C35" s="1"/>
  <c r="L35" i="9"/>
  <c r="K35" s="1"/>
  <c r="E35" s="1"/>
  <c r="K34"/>
  <c r="E34" s="1"/>
  <c r="C34" s="1"/>
  <c r="C35" s="1"/>
  <c r="E32"/>
  <c r="L35" i="8"/>
  <c r="K35" s="1"/>
  <c r="E35" s="1"/>
  <c r="K34"/>
  <c r="E34" s="1"/>
  <c r="C34" s="1"/>
  <c r="C35" s="1"/>
  <c r="E32"/>
  <c r="L35" i="7"/>
  <c r="K35" s="1"/>
  <c r="E35" s="1"/>
  <c r="K34"/>
  <c r="E34" s="1"/>
  <c r="C34" s="1"/>
  <c r="C35" s="1"/>
  <c r="L35" i="6"/>
  <c r="K35" s="1"/>
  <c r="E35" s="1"/>
  <c r="K34"/>
  <c r="E34" s="1"/>
  <c r="C34" s="1"/>
  <c r="C35" s="1"/>
  <c r="E32"/>
  <c r="L35" i="5"/>
  <c r="K35" s="1"/>
  <c r="E35" s="1"/>
  <c r="K34"/>
  <c r="E34" s="1"/>
  <c r="C34" s="1"/>
  <c r="C35" s="1"/>
  <c r="E32" i="4"/>
  <c r="L35"/>
  <c r="K35" s="1"/>
  <c r="E35" s="1"/>
  <c r="K34"/>
  <c r="E34" s="1"/>
  <c r="C34" s="1"/>
  <c r="C35" s="1"/>
  <c r="L35" i="3"/>
  <c r="K35" s="1"/>
  <c r="E35" s="1"/>
  <c r="K34"/>
  <c r="E34" s="1"/>
  <c r="C34" s="1"/>
  <c r="C35" s="1"/>
  <c r="E32"/>
  <c r="K32" i="1"/>
  <c r="E32" s="1"/>
  <c r="K34"/>
  <c r="E34" s="1"/>
  <c r="C34" s="1"/>
  <c r="L35"/>
  <c r="E33"/>
  <c r="C35" l="1"/>
  <c r="K35"/>
  <c r="E35" s="1"/>
</calcChain>
</file>

<file path=xl/sharedStrings.xml><?xml version="1.0" encoding="utf-8"?>
<sst xmlns="http://schemas.openxmlformats.org/spreadsheetml/2006/main" count="1458" uniqueCount="168">
  <si>
    <t>Оплачиваемая общая площадь квартир, м2</t>
  </si>
  <si>
    <t>Показатели</t>
  </si>
  <si>
    <t>% оплаты</t>
  </si>
  <si>
    <t>Всего тариф с вознаграждением</t>
  </si>
  <si>
    <t>Вознаграждение за организацию обслуживание МКД</t>
  </si>
  <si>
    <t>Итого тариф: текущий ремонт,  содержание жилья</t>
  </si>
  <si>
    <t>Ремонт жилья</t>
  </si>
  <si>
    <t>в том числе:</t>
  </si>
  <si>
    <t>Содержание жилья</t>
  </si>
  <si>
    <t>Текущий ремонт конструктивных элементов зданий</t>
  </si>
  <si>
    <t>Текущий ремонт сантехнического оборудования</t>
  </si>
  <si>
    <t>Текущий ремонт электротехнического оборудования</t>
  </si>
  <si>
    <t>Благоустройство</t>
  </si>
  <si>
    <t>Содержание придомовой территории</t>
  </si>
  <si>
    <t xml:space="preserve">Аварийно-диспетчерская служба </t>
  </si>
  <si>
    <t>Тариф, руб. м2</t>
  </si>
  <si>
    <t>"+" - перевыполнение, руб.
"-" - недоосвоение, руб.</t>
  </si>
  <si>
    <t>ИТОГО август-декабрь 2010г. недоосвоено "-"                                           перевыполнено "+"</t>
  </si>
  <si>
    <t>Обслуживание узлов учета</t>
  </si>
  <si>
    <t>Плановое начисление за август-декабрь 2010 гг., руб.</t>
  </si>
  <si>
    <t>Фактическая оплата за август-декабрь 2010 гг., руб.</t>
  </si>
  <si>
    <t>Фактическое выполнение за август-декабрь 2010 гг., руб.</t>
  </si>
  <si>
    <t>Начальник ПТО</t>
  </si>
  <si>
    <t>Отчет Обслуживающей организации ООО " Статус2"  по выполнению работ по содержанию и текущему ремонту жилого фонда, 2015г.</t>
  </si>
  <si>
    <t>Р.В. Федорова</t>
  </si>
  <si>
    <t>Плановое начисление за 2015 год,  руб.</t>
  </si>
  <si>
    <t>Фактическая оплата за  2015 год,  руб.</t>
  </si>
  <si>
    <t>Фактическое выполнение за 2015 год, руб.</t>
  </si>
  <si>
    <t>Содержание общего имущества</t>
  </si>
  <si>
    <t>Требование пожарной безопасности</t>
  </si>
  <si>
    <t>Западный УТДС, дом 202</t>
  </si>
  <si>
    <t>Западный УТДС, дом 203 (Аварийный)</t>
  </si>
  <si>
    <t>Западный УТДС, дом 201 (Аварийный)</t>
  </si>
  <si>
    <t>Западный УТДС, дом 214</t>
  </si>
  <si>
    <t>Западный УТДС, дом 213</t>
  </si>
  <si>
    <t>Западный УТДС, дом 212</t>
  </si>
  <si>
    <t>Западный УТДС, дом 211 (Аварийный)</t>
  </si>
  <si>
    <t>Западный УТДС, дом 210</t>
  </si>
  <si>
    <t>Западный УТДС, дом 209</t>
  </si>
  <si>
    <t>Западный УТДС, дом 208</t>
  </si>
  <si>
    <t>Западный УТДС, дом 207</t>
  </si>
  <si>
    <t>Западный УТДС, дом 206</t>
  </si>
  <si>
    <t>Западный УТДС, дом 205</t>
  </si>
  <si>
    <t>Западный УТДС, дом 204</t>
  </si>
  <si>
    <t xml:space="preserve">Перечень выполненных работ </t>
  </si>
  <si>
    <t>за 2015г.</t>
  </si>
  <si>
    <r>
      <t xml:space="preserve">пос. Западный, д.201-  </t>
    </r>
    <r>
      <rPr>
        <b/>
        <sz val="20"/>
        <color indexed="10"/>
        <rFont val="Arial Cyr"/>
        <charset val="204"/>
      </rPr>
      <t>ООО "Статус 2"</t>
    </r>
  </si>
  <si>
    <t>План</t>
  </si>
  <si>
    <t>Месяц</t>
  </si>
  <si>
    <t>Вид работ</t>
  </si>
  <si>
    <t>Ед. изм.</t>
  </si>
  <si>
    <t>Кол-во</t>
  </si>
  <si>
    <t>Сумма,руб</t>
  </si>
  <si>
    <t>Примечание</t>
  </si>
  <si>
    <t>Общестроительные работы</t>
  </si>
  <si>
    <t>Всего:</t>
  </si>
  <si>
    <t>Техническое обслуживание</t>
  </si>
  <si>
    <t>март</t>
  </si>
  <si>
    <t>Уборка снега вручную</t>
  </si>
  <si>
    <t>м3</t>
  </si>
  <si>
    <t>тр</t>
  </si>
  <si>
    <t xml:space="preserve">ноябрь </t>
  </si>
  <si>
    <t>Механизированная уборка придомовой территории.</t>
  </si>
  <si>
    <t>Сантехнические работы</t>
  </si>
  <si>
    <t>то</t>
  </si>
  <si>
    <t>февраль</t>
  </si>
  <si>
    <t>Прочистка труб</t>
  </si>
  <si>
    <t xml:space="preserve">м </t>
  </si>
  <si>
    <t>Востановление системы СТ</t>
  </si>
  <si>
    <t>июль</t>
  </si>
  <si>
    <t>Отключение воды</t>
  </si>
  <si>
    <t>шт</t>
  </si>
  <si>
    <t xml:space="preserve">Благоустройство </t>
  </si>
  <si>
    <t>Электротехнические работы</t>
  </si>
  <si>
    <t>октябрь</t>
  </si>
  <si>
    <t>Замена ламп  накаливания ЛН-75</t>
  </si>
  <si>
    <t>ИТОГО:</t>
  </si>
  <si>
    <r>
      <t xml:space="preserve">пос. Западный, д.202-  </t>
    </r>
    <r>
      <rPr>
        <b/>
        <sz val="20"/>
        <color indexed="10"/>
        <rFont val="Arial Cyr"/>
        <charset val="204"/>
      </rPr>
      <t>ООО "Статус 2"</t>
    </r>
  </si>
  <si>
    <t>Пристрожка дв. полотна</t>
  </si>
  <si>
    <t>Смена пружин</t>
  </si>
  <si>
    <t>январь</t>
  </si>
  <si>
    <t>Метал/пласт ф 15 мм</t>
  </si>
  <si>
    <t xml:space="preserve">Установка фитинга ф 15 мм </t>
  </si>
  <si>
    <t>Установка батареи</t>
  </si>
  <si>
    <t>Установка вентеля ф 15 мм</t>
  </si>
  <si>
    <t>Смена сгон ф 15 мм</t>
  </si>
  <si>
    <t>Установка муфты ф 15 мм</t>
  </si>
  <si>
    <t>Установка к/гайка ф 15 мм</t>
  </si>
  <si>
    <t>Метал/пласт ф 20 мм</t>
  </si>
  <si>
    <t>м</t>
  </si>
  <si>
    <t>июнь</t>
  </si>
  <si>
    <t>Установка крана ф 15 мм</t>
  </si>
  <si>
    <t>Восстановление системы ТС</t>
  </si>
  <si>
    <t>Замена ламп накаливания ЛОН-75</t>
  </si>
  <si>
    <t>ноябрь</t>
  </si>
  <si>
    <t>Замена ламп энергосберегающих GAUS</t>
  </si>
  <si>
    <t>шт.</t>
  </si>
  <si>
    <t>Замена ламп накаливания ЛОН Е27 40W</t>
  </si>
  <si>
    <t>Замена ламп  энергосберегающей G23</t>
  </si>
  <si>
    <r>
      <t xml:space="preserve">пос. Западный, д.203-  </t>
    </r>
    <r>
      <rPr>
        <b/>
        <sz val="20"/>
        <color indexed="10"/>
        <rFont val="Arial Cyr"/>
        <charset val="204"/>
      </rPr>
      <t>ООО "Статус 2"</t>
    </r>
  </si>
  <si>
    <t>Ремонт кровли б/у</t>
  </si>
  <si>
    <t>м2</t>
  </si>
  <si>
    <t>Крепление наличников</t>
  </si>
  <si>
    <t>сентябрь</t>
  </si>
  <si>
    <t>Укрепления метал. отлива</t>
  </si>
  <si>
    <t>Ремонт ступений</t>
  </si>
  <si>
    <t>Ремонт дверного блока б/у</t>
  </si>
  <si>
    <t>Засыпка песком</t>
  </si>
  <si>
    <t>Смена петель</t>
  </si>
  <si>
    <t>август</t>
  </si>
  <si>
    <t>Смена сгона</t>
  </si>
  <si>
    <t>Перепаковка батареи</t>
  </si>
  <si>
    <t xml:space="preserve">Перепаковка пробки </t>
  </si>
  <si>
    <t>Перепаковка резьбы</t>
  </si>
  <si>
    <t>Замена ламп накаливания ЛОН-95</t>
  </si>
  <si>
    <t>Замена патрона Е-27</t>
  </si>
  <si>
    <r>
      <t xml:space="preserve">пос. Западный, д.204-  </t>
    </r>
    <r>
      <rPr>
        <b/>
        <sz val="20"/>
        <color indexed="10"/>
        <rFont val="Arial Cyr"/>
        <charset val="204"/>
      </rPr>
      <t>ООО "Статус 2"</t>
    </r>
  </si>
  <si>
    <t>май</t>
  </si>
  <si>
    <t>Ремонт доской б/у</t>
  </si>
  <si>
    <t>Обшивка рубероидом б/у</t>
  </si>
  <si>
    <t>Установка муфты ф 100 мм</t>
  </si>
  <si>
    <t>Установка заглушки ф 15 мм</t>
  </si>
  <si>
    <t>Перепаковка пробки</t>
  </si>
  <si>
    <t>Запуск воды</t>
  </si>
  <si>
    <t>Окраска контейнерных баков</t>
  </si>
  <si>
    <t>Окраска ограждений</t>
  </si>
  <si>
    <t>Окраска лавочек</t>
  </si>
  <si>
    <t>Окраска ограждений (детск. площ.)</t>
  </si>
  <si>
    <r>
      <t xml:space="preserve">пос. Западный, д.205-  </t>
    </r>
    <r>
      <rPr>
        <b/>
        <sz val="20"/>
        <color indexed="10"/>
        <rFont val="Arial Cyr"/>
        <charset val="204"/>
      </rPr>
      <t>ООО "Статус 2"</t>
    </r>
  </si>
  <si>
    <t>Установка фитинга</t>
  </si>
  <si>
    <t>Прочистка труб канализации.</t>
  </si>
  <si>
    <t>Промывка труб</t>
  </si>
  <si>
    <t>апрель</t>
  </si>
  <si>
    <t>Замена ламп  энергосберегающей Navigator G23</t>
  </si>
  <si>
    <r>
      <t xml:space="preserve">пос. Западный, д.206-  </t>
    </r>
    <r>
      <rPr>
        <b/>
        <sz val="20"/>
        <color indexed="10"/>
        <rFont val="Arial Cyr"/>
        <charset val="204"/>
      </rPr>
      <t>ООО "Статус 2"</t>
    </r>
  </si>
  <si>
    <t>Крепление конька</t>
  </si>
  <si>
    <t>Перепаковка смесителя</t>
  </si>
  <si>
    <r>
      <t xml:space="preserve">пос. Западный, д.207-  </t>
    </r>
    <r>
      <rPr>
        <b/>
        <sz val="20"/>
        <color indexed="10"/>
        <rFont val="Arial Cyr"/>
        <charset val="204"/>
      </rPr>
      <t>ООО "Статус 2"</t>
    </r>
  </si>
  <si>
    <t>Отогрев труб</t>
  </si>
  <si>
    <r>
      <t xml:space="preserve">пос. Западный, д.208-  </t>
    </r>
    <r>
      <rPr>
        <b/>
        <sz val="20"/>
        <color indexed="10"/>
        <rFont val="Arial Cyr"/>
        <charset val="204"/>
      </rPr>
      <t>ООО "Статус 2"</t>
    </r>
  </si>
  <si>
    <t>Установка  заглушки ф 15 мм</t>
  </si>
  <si>
    <r>
      <t xml:space="preserve">пос. Западный, д.209-  </t>
    </r>
    <r>
      <rPr>
        <b/>
        <sz val="20"/>
        <color indexed="10"/>
        <rFont val="Arial Cyr"/>
        <charset val="204"/>
      </rPr>
      <t>ООО "Статус 2"</t>
    </r>
  </si>
  <si>
    <t>Отрезали трубу ф 15 мм</t>
  </si>
  <si>
    <t>Нарезка резьбы ф 15 мм</t>
  </si>
  <si>
    <t>Смена смесителя</t>
  </si>
  <si>
    <t>Закрытие стояка</t>
  </si>
  <si>
    <r>
      <t xml:space="preserve">пос. Западный, д.210-  </t>
    </r>
    <r>
      <rPr>
        <b/>
        <sz val="20"/>
        <color indexed="10"/>
        <rFont val="Arial Cyr"/>
        <charset val="204"/>
      </rPr>
      <t>ООО "Статус 2"</t>
    </r>
  </si>
  <si>
    <t>Замена автомата ВА 47-29 3п 63А</t>
  </si>
  <si>
    <t>Замена автомата ВА 47-29 3п 25А</t>
  </si>
  <si>
    <r>
      <t xml:space="preserve">пос. Западный, д.211-  </t>
    </r>
    <r>
      <rPr>
        <b/>
        <sz val="20"/>
        <color indexed="10"/>
        <rFont val="Arial Cyr"/>
        <charset val="204"/>
      </rPr>
      <t>ООО "Статус 2"</t>
    </r>
  </si>
  <si>
    <t>Крепление франтона</t>
  </si>
  <si>
    <r>
      <t xml:space="preserve">пос. Западный, д.212-  </t>
    </r>
    <r>
      <rPr>
        <b/>
        <sz val="20"/>
        <color indexed="10"/>
        <rFont val="Arial Cyr"/>
        <charset val="204"/>
      </rPr>
      <t>ООО "Статус 2"</t>
    </r>
  </si>
  <si>
    <t>Изготовление люка</t>
  </si>
  <si>
    <t xml:space="preserve">Замена ламп накаливания NeFS-mini </t>
  </si>
  <si>
    <t>Замена ламп  накаливания ЛОН-75</t>
  </si>
  <si>
    <t>Смена стартера 4х80</t>
  </si>
  <si>
    <t>Замена ламп  энергосберегающей Navigator Е27</t>
  </si>
  <si>
    <r>
      <t xml:space="preserve">пос. Западный, д.213-  </t>
    </r>
    <r>
      <rPr>
        <b/>
        <sz val="20"/>
        <color indexed="10"/>
        <rFont val="Arial Cyr"/>
        <charset val="204"/>
      </rPr>
      <t>ООО "Статус 2"</t>
    </r>
  </si>
  <si>
    <r>
      <t xml:space="preserve">пос. Западный, д.214-  </t>
    </r>
    <r>
      <rPr>
        <b/>
        <sz val="20"/>
        <color indexed="10"/>
        <rFont val="Arial Cyr"/>
        <charset val="204"/>
      </rPr>
      <t>ООО "Статус 2"</t>
    </r>
  </si>
  <si>
    <t>Запуск отопления</t>
  </si>
  <si>
    <t>Главный энергетик</t>
  </si>
  <si>
    <t>С.А. Глебов</t>
  </si>
  <si>
    <t>Утверждаю:</t>
  </si>
  <si>
    <t>Генеральный директор ООО "Статус 2"</t>
  </si>
  <si>
    <t>____________ И.С. Мансурова</t>
  </si>
  <si>
    <t>Начальник участка</t>
  </si>
  <si>
    <t>О.А. Басистюк</t>
  </si>
  <si>
    <t>ПРОСРОЧЕННАЯ ЗАДОЛЖЕННОСТЬ  ПО ОПЛАТЕ ЖКУ
на 01.01.2016г. составляет: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</si>
</sst>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;[Red]#,##0"/>
    <numFmt numFmtId="166" formatCode="#,##0_р_.;[Red]#,##0_р_."/>
    <numFmt numFmtId="167" formatCode="#,##0.0;[Red]#,##0.0"/>
  </numFmts>
  <fonts count="34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20"/>
      <name val="Arial Cyr"/>
      <charset val="204"/>
    </font>
    <font>
      <b/>
      <sz val="20"/>
      <color indexed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6" fillId="0" borderId="1" xfId="0" applyFont="1" applyFill="1" applyBorder="1" applyAlignment="1"/>
    <xf numFmtId="164" fontId="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7" fillId="0" borderId="6" xfId="0" applyFont="1" applyBorder="1" applyAlignment="1">
      <alignment vertical="center" wrapText="1"/>
    </xf>
    <xf numFmtId="9" fontId="6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6" xfId="0" applyNumberFormat="1" applyFont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9" fontId="6" fillId="0" borderId="11" xfId="0" applyNumberFormat="1" applyFont="1" applyBorder="1" applyAlignment="1">
      <alignment horizontal="center" vertical="center"/>
    </xf>
    <xf numFmtId="165" fontId="7" fillId="0" borderId="11" xfId="0" applyNumberFormat="1" applyFont="1" applyFill="1" applyBorder="1" applyAlignment="1" applyProtection="1">
      <alignment horizontal="center" vertical="center"/>
      <protection locked="0"/>
    </xf>
    <xf numFmtId="165" fontId="9" fillId="0" borderId="11" xfId="0" applyNumberFormat="1" applyFont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vertical="center" wrapText="1"/>
    </xf>
    <xf numFmtId="3" fontId="1" fillId="0" borderId="16" xfId="0" applyNumberFormat="1" applyFont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7" fillId="0" borderId="21" xfId="0" applyFont="1" applyBorder="1" applyAlignment="1">
      <alignment vertical="center" wrapText="1"/>
    </xf>
    <xf numFmtId="9" fontId="1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0" fontId="6" fillId="0" borderId="6" xfId="0" applyFont="1" applyFill="1" applyBorder="1" applyAlignment="1"/>
    <xf numFmtId="164" fontId="1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165" fontId="7" fillId="0" borderId="23" xfId="0" applyNumberFormat="1" applyFont="1" applyFill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166" fontId="7" fillId="0" borderId="23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9" fontId="1" fillId="0" borderId="16" xfId="0" applyNumberFormat="1" applyFont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" fillId="0" borderId="2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2" xfId="0" applyFont="1" applyBorder="1"/>
    <xf numFmtId="165" fontId="1" fillId="0" borderId="0" xfId="0" applyNumberFormat="1" applyFont="1" applyBorder="1"/>
    <xf numFmtId="167" fontId="7" fillId="0" borderId="6" xfId="0" applyNumberFormat="1" applyFont="1" applyFill="1" applyBorder="1" applyAlignment="1">
      <alignment horizontal="center" vertical="center"/>
    </xf>
    <xf numFmtId="165" fontId="9" fillId="0" borderId="30" xfId="0" applyNumberFormat="1" applyFont="1" applyBorder="1" applyAlignment="1">
      <alignment horizontal="center" vertical="center"/>
    </xf>
    <xf numFmtId="166" fontId="9" fillId="0" borderId="30" xfId="0" applyNumberFormat="1" applyFont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165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7" fillId="0" borderId="33" xfId="0" applyNumberFormat="1" applyFont="1" applyBorder="1" applyAlignment="1">
      <alignment horizontal="left" vertical="center" wrapText="1"/>
    </xf>
    <xf numFmtId="3" fontId="7" fillId="0" borderId="33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left" vertical="center" wrapText="1"/>
    </xf>
    <xf numFmtId="3" fontId="7" fillId="0" borderId="34" xfId="0" applyNumberFormat="1" applyFont="1" applyBorder="1" applyAlignment="1">
      <alignment horizontal="center" vertical="center"/>
    </xf>
    <xf numFmtId="3" fontId="7" fillId="0" borderId="35" xfId="0" applyNumberFormat="1" applyFont="1" applyBorder="1" applyAlignment="1">
      <alignment horizontal="left" vertical="center" wrapText="1"/>
    </xf>
    <xf numFmtId="3" fontId="7" fillId="0" borderId="35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left" vertical="center" wrapText="1"/>
    </xf>
    <xf numFmtId="1" fontId="9" fillId="0" borderId="35" xfId="0" applyNumberFormat="1" applyFont="1" applyBorder="1" applyAlignment="1">
      <alignment horizontal="center" vertical="center"/>
    </xf>
    <xf numFmtId="0" fontId="6" fillId="3" borderId="1" xfId="0" applyFont="1" applyFill="1" applyBorder="1" applyAlignment="1"/>
    <xf numFmtId="164" fontId="1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27" xfId="0" applyNumberFormat="1" applyFont="1" applyFill="1" applyBorder="1" applyAlignment="1">
      <alignment horizontal="center"/>
    </xf>
    <xf numFmtId="2" fontId="1" fillId="3" borderId="28" xfId="0" applyNumberFormat="1" applyFont="1" applyFill="1" applyBorder="1" applyAlignment="1">
      <alignment horizontal="center"/>
    </xf>
    <xf numFmtId="2" fontId="1" fillId="3" borderId="29" xfId="0" applyNumberFormat="1" applyFont="1" applyFill="1" applyBorder="1" applyAlignment="1">
      <alignment horizontal="center"/>
    </xf>
    <xf numFmtId="0" fontId="1" fillId="4" borderId="0" xfId="0" applyFont="1" applyFill="1"/>
    <xf numFmtId="0" fontId="7" fillId="3" borderId="11" xfId="0" applyFont="1" applyFill="1" applyBorder="1" applyAlignment="1">
      <alignment vertical="center" wrapText="1"/>
    </xf>
    <xf numFmtId="9" fontId="6" fillId="3" borderId="11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165" fontId="9" fillId="3" borderId="11" xfId="0" applyNumberFormat="1" applyFont="1" applyFill="1" applyBorder="1" applyAlignment="1">
      <alignment horizontal="center" vertical="center"/>
    </xf>
    <xf numFmtId="165" fontId="9" fillId="3" borderId="31" xfId="0" applyNumberFormat="1" applyFont="1" applyFill="1" applyBorder="1" applyAlignment="1">
      <alignment horizontal="center" vertical="center"/>
    </xf>
    <xf numFmtId="165" fontId="9" fillId="3" borderId="24" xfId="0" applyNumberFormat="1" applyFont="1" applyFill="1" applyBorder="1" applyAlignment="1">
      <alignment horizontal="center" vertical="center"/>
    </xf>
    <xf numFmtId="165" fontId="9" fillId="3" borderId="25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 wrapText="1"/>
    </xf>
    <xf numFmtId="10" fontId="6" fillId="5" borderId="6" xfId="0" applyNumberFormat="1" applyFont="1" applyFill="1" applyBorder="1" applyAlignment="1">
      <alignment horizontal="center" vertical="center"/>
    </xf>
    <xf numFmtId="167" fontId="7" fillId="5" borderId="6" xfId="0" applyNumberFormat="1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center" vertical="center"/>
    </xf>
    <xf numFmtId="165" fontId="7" fillId="5" borderId="6" xfId="0" applyNumberFormat="1" applyFont="1" applyFill="1" applyBorder="1" applyAlignment="1">
      <alignment horizontal="center" vertical="center"/>
    </xf>
    <xf numFmtId="165" fontId="9" fillId="5" borderId="30" xfId="0" applyNumberFormat="1" applyFont="1" applyFill="1" applyBorder="1" applyAlignment="1">
      <alignment horizontal="center" vertical="center"/>
    </xf>
    <xf numFmtId="165" fontId="9" fillId="5" borderId="9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4" fontId="16" fillId="0" borderId="29" xfId="0" applyNumberFormat="1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4" fontId="16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6" fillId="0" borderId="23" xfId="0" applyFont="1" applyBorder="1" applyAlignment="1">
      <alignment horizontal="center" vertical="center" textRotation="90" wrapText="1"/>
    </xf>
    <xf numFmtId="0" fontId="18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vertical="center" wrapText="1"/>
    </xf>
    <xf numFmtId="0" fontId="19" fillId="0" borderId="24" xfId="0" applyFont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4" fontId="20" fillId="3" borderId="2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6" fillId="0" borderId="43" xfId="0" applyFont="1" applyBorder="1" applyAlignment="1">
      <alignment horizontal="center" vertical="center" textRotation="90" wrapText="1"/>
    </xf>
    <xf numFmtId="0" fontId="18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4" fontId="20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" fontId="20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vertical="top" wrapText="1"/>
    </xf>
    <xf numFmtId="0" fontId="22" fillId="0" borderId="9" xfId="0" applyFont="1" applyBorder="1" applyAlignment="1">
      <alignment horizontal="center" vertical="center" wrapText="1"/>
    </xf>
    <xf numFmtId="4" fontId="3" fillId="4" borderId="9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21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 textRotation="90" wrapText="1"/>
    </xf>
    <xf numFmtId="0" fontId="18" fillId="4" borderId="48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/>
    </xf>
    <xf numFmtId="4" fontId="0" fillId="4" borderId="48" xfId="0" applyNumberFormat="1" applyFill="1" applyBorder="1" applyAlignment="1">
      <alignment horizontal="center"/>
    </xf>
    <xf numFmtId="0" fontId="0" fillId="4" borderId="49" xfId="0" applyFill="1" applyBorder="1"/>
    <xf numFmtId="0" fontId="16" fillId="4" borderId="8" xfId="0" applyFont="1" applyFill="1" applyBorder="1" applyAlignment="1">
      <alignment horizontal="center" vertical="center" textRotation="90" wrapText="1"/>
    </xf>
    <xf numFmtId="0" fontId="18" fillId="4" borderId="9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/>
    </xf>
    <xf numFmtId="0" fontId="0" fillId="4" borderId="10" xfId="0" applyFill="1" applyBorder="1"/>
    <xf numFmtId="0" fontId="16" fillId="4" borderId="23" xfId="0" applyFont="1" applyFill="1" applyBorder="1" applyAlignment="1">
      <alignment horizontal="center" vertical="center" textRotation="90" wrapText="1"/>
    </xf>
    <xf numFmtId="0" fontId="18" fillId="4" borderId="24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wrapText="1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vertical="center"/>
    </xf>
    <xf numFmtId="4" fontId="0" fillId="4" borderId="48" xfId="0" applyNumberFormat="1" applyFill="1" applyBorder="1" applyAlignment="1">
      <alignment horizontal="center" vertical="center"/>
    </xf>
    <xf numFmtId="0" fontId="0" fillId="4" borderId="49" xfId="0" applyFill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top" wrapText="1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top" wrapText="1"/>
    </xf>
    <xf numFmtId="4" fontId="24" fillId="4" borderId="9" xfId="0" applyNumberFormat="1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wrapText="1"/>
    </xf>
    <xf numFmtId="0" fontId="0" fillId="4" borderId="9" xfId="0" applyFill="1" applyBorder="1" applyAlignment="1">
      <alignment horizontal="center" vertical="center"/>
    </xf>
    <xf numFmtId="0" fontId="25" fillId="4" borderId="9" xfId="0" applyFont="1" applyFill="1" applyBorder="1" applyAlignment="1">
      <alignment horizontal="left" vertical="center" wrapText="1"/>
    </xf>
    <xf numFmtId="4" fontId="25" fillId="4" borderId="9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19" fillId="0" borderId="24" xfId="0" applyFont="1" applyBorder="1" applyAlignment="1">
      <alignment wrapText="1"/>
    </xf>
    <xf numFmtId="0" fontId="20" fillId="0" borderId="2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textRotation="90" wrapText="1"/>
    </xf>
    <xf numFmtId="0" fontId="18" fillId="0" borderId="48" xfId="0" applyFont="1" applyBorder="1" applyAlignment="1">
      <alignment horizontal="center" vertical="center"/>
    </xf>
    <xf numFmtId="0" fontId="20" fillId="4" borderId="48" xfId="0" applyFont="1" applyFill="1" applyBorder="1" applyAlignment="1">
      <alignment horizontal="center" wrapText="1"/>
    </xf>
    <xf numFmtId="0" fontId="0" fillId="0" borderId="46" xfId="0" applyBorder="1" applyAlignment="1">
      <alignment horizontal="center" vertical="center"/>
    </xf>
    <xf numFmtId="4" fontId="0" fillId="0" borderId="46" xfId="0" applyNumberForma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6" fillId="0" borderId="13" xfId="0" applyFont="1" applyBorder="1" applyAlignment="1">
      <alignment horizontal="center" vertical="center" textRotation="90" wrapText="1"/>
    </xf>
    <xf numFmtId="0" fontId="18" fillId="0" borderId="48" xfId="0" applyFont="1" applyBorder="1" applyAlignment="1">
      <alignment horizontal="left" vertical="center" wrapText="1"/>
    </xf>
    <xf numFmtId="4" fontId="18" fillId="4" borderId="48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4" fontId="20" fillId="3" borderId="1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textRotation="90" wrapText="1"/>
    </xf>
    <xf numFmtId="0" fontId="18" fillId="0" borderId="46" xfId="0" applyFont="1" applyBorder="1" applyAlignment="1">
      <alignment horizontal="center" vertical="center"/>
    </xf>
    <xf numFmtId="0" fontId="19" fillId="0" borderId="4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4" fontId="20" fillId="0" borderId="48" xfId="0" applyNumberFormat="1" applyFont="1" applyBorder="1" applyAlignment="1">
      <alignment horizontal="center" vertical="center"/>
    </xf>
    <xf numFmtId="4" fontId="20" fillId="0" borderId="14" xfId="0" applyNumberFormat="1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/>
    </xf>
    <xf numFmtId="4" fontId="26" fillId="0" borderId="9" xfId="0" applyNumberFormat="1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20" fillId="0" borderId="19" xfId="0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6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/>
    </xf>
    <xf numFmtId="4" fontId="20" fillId="0" borderId="46" xfId="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22" fillId="0" borderId="14" xfId="0" applyFont="1" applyBorder="1" applyAlignment="1">
      <alignment vertical="top" wrapText="1"/>
    </xf>
    <xf numFmtId="0" fontId="22" fillId="0" borderId="14" xfId="0" applyFont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0" fontId="0" fillId="0" borderId="54" xfId="0" applyBorder="1" applyAlignment="1">
      <alignment vertical="center"/>
    </xf>
    <xf numFmtId="0" fontId="22" fillId="0" borderId="9" xfId="0" applyFont="1" applyBorder="1" applyAlignment="1">
      <alignment horizontal="left"/>
    </xf>
    <xf numFmtId="0" fontId="20" fillId="0" borderId="46" xfId="0" applyFont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/>
    </xf>
    <xf numFmtId="4" fontId="0" fillId="4" borderId="46" xfId="0" applyNumberFormat="1" applyFill="1" applyBorder="1" applyAlignment="1">
      <alignment horizontal="center"/>
    </xf>
    <xf numFmtId="0" fontId="22" fillId="0" borderId="9" xfId="0" applyFont="1" applyBorder="1" applyAlignment="1">
      <alignment horizontal="left" vertical="top"/>
    </xf>
    <xf numFmtId="0" fontId="22" fillId="0" borderId="9" xfId="0" applyFont="1" applyBorder="1" applyAlignment="1">
      <alignment horizontal="center" vertical="top"/>
    </xf>
    <xf numFmtId="0" fontId="0" fillId="4" borderId="52" xfId="0" applyFill="1" applyBorder="1"/>
    <xf numFmtId="0" fontId="22" fillId="0" borderId="14" xfId="0" applyFont="1" applyBorder="1" applyAlignment="1">
      <alignment vertical="top"/>
    </xf>
    <xf numFmtId="0" fontId="22" fillId="0" borderId="14" xfId="0" applyFont="1" applyBorder="1" applyAlignment="1">
      <alignment horizontal="center" vertical="top"/>
    </xf>
    <xf numFmtId="0" fontId="22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vertical="top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textRotation="90" wrapText="1"/>
    </xf>
    <xf numFmtId="0" fontId="18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4" fontId="0" fillId="4" borderId="46" xfId="0" applyNumberForma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 wrapText="1"/>
    </xf>
    <xf numFmtId="0" fontId="0" fillId="4" borderId="54" xfId="0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18" fillId="4" borderId="50" xfId="0" applyFont="1" applyFill="1" applyBorder="1" applyAlignment="1">
      <alignment vertical="center"/>
    </xf>
    <xf numFmtId="0" fontId="23" fillId="0" borderId="9" xfId="0" applyFont="1" applyBorder="1" applyAlignment="1">
      <alignment horizontal="left" vertical="center" wrapText="1"/>
    </xf>
    <xf numFmtId="1" fontId="23" fillId="0" borderId="9" xfId="0" applyNumberFormat="1" applyFont="1" applyBorder="1" applyAlignment="1">
      <alignment horizontal="center" vertical="center" wrapText="1"/>
    </xf>
    <xf numFmtId="0" fontId="18" fillId="4" borderId="24" xfId="0" applyFont="1" applyFill="1" applyBorder="1" applyAlignment="1">
      <alignment vertical="center"/>
    </xf>
    <xf numFmtId="0" fontId="19" fillId="0" borderId="31" xfId="0" applyFont="1" applyBorder="1" applyAlignment="1">
      <alignment wrapText="1"/>
    </xf>
    <xf numFmtId="0" fontId="18" fillId="4" borderId="48" xfId="0" applyFont="1" applyFill="1" applyBorder="1" applyAlignment="1">
      <alignment vertical="center"/>
    </xf>
    <xf numFmtId="0" fontId="20" fillId="4" borderId="57" xfId="0" applyFont="1" applyFill="1" applyBorder="1" applyAlignment="1">
      <alignment horizontal="center" wrapText="1"/>
    </xf>
    <xf numFmtId="0" fontId="22" fillId="0" borderId="30" xfId="0" applyFont="1" applyFill="1" applyBorder="1" applyAlignment="1">
      <alignment vertical="top" wrapText="1"/>
    </xf>
    <xf numFmtId="0" fontId="0" fillId="0" borderId="58" xfId="0" applyBorder="1" applyAlignment="1">
      <alignment vertical="center"/>
    </xf>
    <xf numFmtId="0" fontId="20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wrapText="1"/>
    </xf>
    <xf numFmtId="0" fontId="22" fillId="0" borderId="9" xfId="0" applyFont="1" applyBorder="1" applyAlignment="1">
      <alignment horizontal="center" wrapText="1"/>
    </xf>
    <xf numFmtId="0" fontId="22" fillId="0" borderId="14" xfId="0" applyFont="1" applyBorder="1" applyAlignment="1">
      <alignment vertical="center"/>
    </xf>
    <xf numFmtId="4" fontId="3" fillId="4" borderId="14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4" fontId="20" fillId="3" borderId="17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 wrapText="1"/>
    </xf>
    <xf numFmtId="0" fontId="27" fillId="0" borderId="53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vertical="top"/>
    </xf>
    <xf numFmtId="0" fontId="22" fillId="0" borderId="50" xfId="0" applyFont="1" applyBorder="1" applyAlignment="1">
      <alignment vertical="top"/>
    </xf>
    <xf numFmtId="0" fontId="22" fillId="0" borderId="55" xfId="0" applyFont="1" applyBorder="1" applyAlignment="1">
      <alignment vertical="top"/>
    </xf>
    <xf numFmtId="0" fontId="16" fillId="0" borderId="9" xfId="0" applyFont="1" applyBorder="1" applyAlignment="1">
      <alignment horizontal="center" vertical="center" textRotation="90" wrapText="1"/>
    </xf>
    <xf numFmtId="4" fontId="28" fillId="0" borderId="9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22" fillId="0" borderId="14" xfId="0" applyFont="1" applyBorder="1" applyAlignment="1">
      <alignment horizontal="left"/>
    </xf>
    <xf numFmtId="0" fontId="18" fillId="0" borderId="44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20" fillId="4" borderId="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7" fillId="4" borderId="50" xfId="0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wrapText="1"/>
    </xf>
    <xf numFmtId="4" fontId="29" fillId="0" borderId="14" xfId="0" applyNumberFormat="1" applyFont="1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4" fontId="0" fillId="0" borderId="48" xfId="0" applyNumberFormat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textRotation="90" wrapText="1"/>
    </xf>
    <xf numFmtId="0" fontId="18" fillId="4" borderId="14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wrapText="1"/>
    </xf>
    <xf numFmtId="4" fontId="0" fillId="4" borderId="14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vertical="center"/>
    </xf>
    <xf numFmtId="0" fontId="22" fillId="0" borderId="9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left" vertical="center" wrapText="1"/>
    </xf>
    <xf numFmtId="0" fontId="0" fillId="4" borderId="58" xfId="0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 textRotation="90" wrapText="1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top"/>
    </xf>
    <xf numFmtId="0" fontId="23" fillId="0" borderId="14" xfId="0" applyFont="1" applyBorder="1" applyAlignment="1">
      <alignment vertical="top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center" wrapText="1"/>
    </xf>
    <xf numFmtId="4" fontId="24" fillId="4" borderId="14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9" xfId="0" applyFont="1" applyBorder="1" applyAlignment="1">
      <alignment vertical="top"/>
    </xf>
    <xf numFmtId="4" fontId="24" fillId="4" borderId="9" xfId="0" applyNumberFormat="1" applyFont="1" applyFill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textRotation="90" wrapText="1"/>
    </xf>
    <xf numFmtId="0" fontId="18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wrapText="1"/>
    </xf>
    <xf numFmtId="4" fontId="3" fillId="4" borderId="61" xfId="0" applyNumberFormat="1" applyFont="1" applyFill="1" applyBorder="1" applyAlignment="1">
      <alignment horizontal="center" vertical="center"/>
    </xf>
    <xf numFmtId="0" fontId="30" fillId="0" borderId="9" xfId="0" applyFont="1" applyBorder="1" applyAlignment="1">
      <alignment vertical="top" wrapText="1"/>
    </xf>
    <xf numFmtId="0" fontId="30" fillId="0" borderId="9" xfId="0" applyFont="1" applyBorder="1" applyAlignment="1">
      <alignment horizontal="center" vertical="top" wrapText="1"/>
    </xf>
    <xf numFmtId="4" fontId="31" fillId="4" borderId="9" xfId="0" applyNumberFormat="1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4" borderId="52" xfId="0" applyFill="1" applyBorder="1" applyAlignment="1">
      <alignment vertical="center"/>
    </xf>
    <xf numFmtId="0" fontId="32" fillId="0" borderId="9" xfId="0" applyFont="1" applyBorder="1" applyAlignment="1">
      <alignment horizontal="center" vertical="center"/>
    </xf>
    <xf numFmtId="0" fontId="0" fillId="4" borderId="62" xfId="0" applyFill="1" applyBorder="1" applyAlignment="1">
      <alignment vertical="center"/>
    </xf>
    <xf numFmtId="4" fontId="18" fillId="4" borderId="9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top" wrapText="1"/>
    </xf>
    <xf numFmtId="4" fontId="29" fillId="0" borderId="9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4" fontId="20" fillId="3" borderId="9" xfId="0" applyNumberFormat="1" applyFont="1" applyFill="1" applyBorder="1" applyAlignment="1">
      <alignment horizontal="center" vertical="center"/>
    </xf>
    <xf numFmtId="4" fontId="20" fillId="0" borderId="17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vertical="center" wrapText="1"/>
    </xf>
    <xf numFmtId="4" fontId="28" fillId="0" borderId="1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2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36" xfId="0" applyFont="1" applyFill="1" applyBorder="1" applyAlignment="1" applyProtection="1">
      <alignment horizontal="center" vertical="center" textRotation="90" wrapText="1"/>
      <protection locked="0"/>
    </xf>
    <xf numFmtId="0" fontId="7" fillId="0" borderId="37" xfId="0" applyFont="1" applyFill="1" applyBorder="1" applyAlignment="1" applyProtection="1">
      <alignment horizontal="center" vertical="center" textRotation="90" wrapText="1"/>
      <protection locked="0"/>
    </xf>
    <xf numFmtId="0" fontId="7" fillId="0" borderId="33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left" vertical="center" wrapText="1"/>
      <protection locked="0"/>
    </xf>
    <xf numFmtId="1" fontId="7" fillId="2" borderId="6" xfId="0" applyNumberFormat="1" applyFont="1" applyFill="1" applyBorder="1" applyAlignment="1" applyProtection="1">
      <alignment horizontal="left" vertical="center" wrapText="1"/>
      <protection locked="0"/>
    </xf>
    <xf numFmtId="1" fontId="7" fillId="2" borderId="11" xfId="0" applyNumberFormat="1" applyFont="1" applyFill="1" applyBorder="1" applyAlignment="1" applyProtection="1">
      <alignment horizontal="left" vertical="center" wrapText="1"/>
      <protection locked="0"/>
    </xf>
    <xf numFmtId="1" fontId="7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4" fontId="24" fillId="4" borderId="9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" fontId="26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6" borderId="40" xfId="0" applyFont="1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4" fontId="3" fillId="4" borderId="14" xfId="0" applyNumberFormat="1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4" fontId="24" fillId="4" borderId="9" xfId="0" applyNumberFormat="1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4" fontId="24" fillId="4" borderId="14" xfId="0" applyNumberFormat="1" applyFont="1" applyFill="1" applyBorder="1" applyAlignment="1">
      <alignment horizontal="center" vertical="center"/>
    </xf>
    <xf numFmtId="4" fontId="24" fillId="4" borderId="14" xfId="0" applyNumberFormat="1" applyFont="1" applyFill="1" applyBorder="1" applyAlignment="1">
      <alignment horizontal="center" vertical="center" wrapText="1"/>
    </xf>
    <xf numFmtId="4" fontId="29" fillId="0" borderId="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28" fillId="0" borderId="9" xfId="0" applyNumberFormat="1" applyFont="1" applyFill="1" applyBorder="1" applyAlignment="1">
      <alignment horizontal="center" vertical="center"/>
    </xf>
    <xf numFmtId="4" fontId="28" fillId="0" borderId="14" xfId="0" applyNumberFormat="1" applyFont="1" applyFill="1" applyBorder="1" applyAlignment="1">
      <alignment horizontal="center" vertical="center"/>
    </xf>
    <xf numFmtId="4" fontId="3" fillId="4" borderId="46" xfId="0" applyNumberFormat="1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48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lservis\doc\Documents%20and%20Settings\User\&#1056;&#1072;&#1073;&#1086;&#1095;&#1080;&#1081;%20&#1089;&#1090;&#1086;&#1083;\2010&#1075;&#1086;&#1076;\&#1086;&#1090;&#1095;&#1077;&#1090;&#1099;%20&#1087;&#1086;%20&#1076;&#1086;&#1084;&#1072;&#1084;\&#1054;&#1058;&#1063;&#1045;&#1058;&#1067;%202008-10\5-1\&#1085;&#1072;&#1095;.&#1086;&#1087;&#1083;.%202008-09&#1075;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косм 8 08"/>
      <sheetName val="2008 год"/>
      <sheetName val="Лист3"/>
      <sheetName val="Ленина48-76Б"/>
      <sheetName val="М.95,97,99,101"/>
      <sheetName val="Сов.70,74,76,78,82,80"/>
      <sheetName val="8 марта,8,10,12"/>
      <sheetName val="Маг.87,89,91,93,103"/>
      <sheetName val="Л-86"/>
      <sheetName val="8 марта,2,4"/>
      <sheetName val="Л-84,94"/>
      <sheetName val="Л-88а"/>
      <sheetName val="Дз.22,24,26"/>
      <sheetName val="Дз.12,14,16,20,20А,20Б"/>
      <sheetName val="Г-10,10-А,10-Б"/>
      <sheetName val="Г-6"/>
      <sheetName val="Г-4"/>
      <sheetName val="С-85"/>
      <sheetName val="С-83-А"/>
      <sheetName val="С-83"/>
      <sheetName val="Л-78"/>
      <sheetName val="Л-76-Б"/>
      <sheetName val="Л-76а"/>
      <sheetName val="Л-76"/>
      <sheetName val="Л-74"/>
      <sheetName val="Л-70"/>
      <sheetName val="Л-68"/>
      <sheetName val="Л-66"/>
      <sheetName val="Л-58"/>
      <sheetName val="Л-56"/>
      <sheetName val="Л-54б"/>
      <sheetName val="Л-54а"/>
      <sheetName val="Л-54"/>
      <sheetName val="Л-52"/>
      <sheetName val="Ленина,50"/>
      <sheetName val="Ленина,48"/>
      <sheetName val="."/>
      <sheetName val="Советская 70"/>
      <sheetName val="С-70"/>
      <sheetName val="Сов.70"/>
      <sheetName val="Др.4"/>
      <sheetName val="Тр.16-а"/>
      <sheetName val="Тр.16"/>
      <sheetName val="Нов.5-в"/>
      <sheetName val="Маг.,95"/>
      <sheetName val="Маг.97"/>
      <sheetName val="Маг.99"/>
      <sheetName val="Маг.101"/>
      <sheetName val="Лист7"/>
      <sheetName val="Сов.74"/>
      <sheetName val="Сов.76"/>
      <sheetName val="Сов.78"/>
      <sheetName val="Сов.80"/>
      <sheetName val="Сов.82"/>
      <sheetName val="Ленина,86"/>
      <sheetName val="Магистральн.49"/>
      <sheetName val="Магистральная,49А"/>
      <sheetName val="Магистральная,55А"/>
      <sheetName val="Школьная,11"/>
      <sheetName val="Новоселов,5А"/>
      <sheetName val="Дружбы,12Б"/>
      <sheetName val="Дружбы,8А"/>
      <sheetName val="Советская,7"/>
      <sheetName val="Космонавтов,3"/>
      <sheetName val="Республики, 60"/>
      <sheetName val="Энтузиастов,10-А"/>
      <sheetName val="Ленина,44"/>
      <sheetName val="Ленина,42"/>
      <sheetName val="Ленина,40"/>
      <sheetName val="Ленина,34"/>
      <sheetName val="Ленина,32"/>
      <sheetName val="Ленина,30"/>
      <sheetName val="Ленина,28"/>
      <sheetName val="Сов.70,74,76,78,8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72">
          <cell r="G272">
            <v>47995.200000000004</v>
          </cell>
          <cell r="K272">
            <v>33417.03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32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4"/>
      <c r="C9" s="4"/>
      <c r="E9" s="137">
        <v>301.39999999999998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83837.399999999994</v>
      </c>
      <c r="D32" s="20">
        <f>D31*E9*11</f>
        <v>0</v>
      </c>
      <c r="E32" s="64">
        <f>F32+K32</f>
        <v>83838</v>
      </c>
      <c r="F32" s="64">
        <f>G32+H32+I32+J32</f>
        <v>25788</v>
      </c>
      <c r="G32" s="82">
        <f>G31/C31*C32</f>
        <v>12876</v>
      </c>
      <c r="H32" s="23">
        <f>H31/C31*C32</f>
        <v>6836</v>
      </c>
      <c r="I32" s="23">
        <f>I31/C31*C32</f>
        <v>3617</v>
      </c>
      <c r="J32" s="24">
        <f>J31/C31*C32</f>
        <v>2459</v>
      </c>
      <c r="K32" s="134">
        <f>L32+M32+N32+O32</f>
        <v>58050</v>
      </c>
      <c r="L32" s="83">
        <f>L31/C31*C32</f>
        <v>10344</v>
      </c>
      <c r="M32" s="26">
        <f>M31/C31*C32</f>
        <v>37072</v>
      </c>
      <c r="N32" s="26">
        <f>N31/C31*C32</f>
        <v>1013</v>
      </c>
      <c r="O32" s="27">
        <f>O31/C31*C32</f>
        <v>9621</v>
      </c>
    </row>
    <row r="33" spans="1:15" ht="26.25" customHeight="1" thickBot="1">
      <c r="A33" s="126" t="s">
        <v>26</v>
      </c>
      <c r="B33" s="127">
        <f>(C33/C32)%*100</f>
        <v>0.70909999999999995</v>
      </c>
      <c r="C33" s="128">
        <v>59452.1</v>
      </c>
      <c r="D33" s="129">
        <f>D31/C31*C33</f>
        <v>0</v>
      </c>
      <c r="E33" s="130">
        <f>F33+K33</f>
        <v>59451</v>
      </c>
      <c r="F33" s="130">
        <f>G33+H33+I33+J33</f>
        <v>18287</v>
      </c>
      <c r="G33" s="131">
        <f>G31/C31*C33</f>
        <v>9131</v>
      </c>
      <c r="H33" s="132">
        <f>H31/C31*C33</f>
        <v>4847</v>
      </c>
      <c r="I33" s="132">
        <f>I31/C31*C33</f>
        <v>2565</v>
      </c>
      <c r="J33" s="133">
        <f>J31/C31*C33</f>
        <v>1744</v>
      </c>
      <c r="K33" s="135">
        <f t="shared" ref="K33:K35" si="0">L33+M33+N33+O33</f>
        <v>41164</v>
      </c>
      <c r="L33" s="131">
        <f>L31/C31*C33</f>
        <v>7335</v>
      </c>
      <c r="M33" s="132">
        <f>M31/C31*C33</f>
        <v>26289</v>
      </c>
      <c r="N33" s="132">
        <f>N31/C31*C33</f>
        <v>718</v>
      </c>
      <c r="O33" s="133">
        <f>O31/C31*C33</f>
        <v>6822</v>
      </c>
    </row>
    <row r="34" spans="1:15" ht="34.5" customHeight="1" thickBot="1">
      <c r="A34" s="119" t="s">
        <v>27</v>
      </c>
      <c r="B34" s="120"/>
      <c r="C34" s="121">
        <f>D34+E34</f>
        <v>84348</v>
      </c>
      <c r="D34" s="122">
        <f>D32</f>
        <v>0</v>
      </c>
      <c r="E34" s="121">
        <f>F34+K34</f>
        <v>84348</v>
      </c>
      <c r="F34" s="121">
        <f>G34+H34+I34+J34</f>
        <v>26298</v>
      </c>
      <c r="G34" s="123">
        <v>1636</v>
      </c>
      <c r="H34" s="124">
        <v>24521</v>
      </c>
      <c r="I34" s="124">
        <v>141</v>
      </c>
      <c r="J34" s="125"/>
      <c r="K34" s="136">
        <f t="shared" si="0"/>
        <v>58050</v>
      </c>
      <c r="L34" s="123">
        <f t="shared" ref="L34:O34" si="1">L32</f>
        <v>10344</v>
      </c>
      <c r="M34" s="124">
        <f t="shared" si="1"/>
        <v>37072</v>
      </c>
      <c r="N34" s="124">
        <f t="shared" si="1"/>
        <v>1013</v>
      </c>
      <c r="O34" s="125">
        <f t="shared" si="1"/>
        <v>9621</v>
      </c>
    </row>
    <row r="35" spans="1:15" ht="24.75" customHeight="1" thickBot="1">
      <c r="A35" s="70" t="s">
        <v>16</v>
      </c>
      <c r="B35" s="71"/>
      <c r="C35" s="84">
        <f>C34-C33</f>
        <v>24896</v>
      </c>
      <c r="D35" s="41">
        <f>D34-D33</f>
        <v>0</v>
      </c>
      <c r="E35" s="84">
        <f>F35+K35</f>
        <v>24897</v>
      </c>
      <c r="F35" s="84">
        <f>G35+H35+I35+J35</f>
        <v>8011</v>
      </c>
      <c r="G35" s="85">
        <f>G34-G33</f>
        <v>-7495</v>
      </c>
      <c r="H35" s="41">
        <f>H34-H33</f>
        <v>19674</v>
      </c>
      <c r="I35" s="41">
        <f>I34-I33</f>
        <v>-2424</v>
      </c>
      <c r="J35" s="73">
        <f>J34-J33</f>
        <v>-1744</v>
      </c>
      <c r="K35" s="134">
        <f t="shared" si="0"/>
        <v>16886</v>
      </c>
      <c r="L35" s="86">
        <f>L34-L33</f>
        <v>3009</v>
      </c>
      <c r="M35" s="87">
        <f t="shared" ref="M35:O35" si="2">M34-M33</f>
        <v>10783</v>
      </c>
      <c r="N35" s="87">
        <f t="shared" si="2"/>
        <v>295</v>
      </c>
      <c r="O35" s="110">
        <f t="shared" si="2"/>
        <v>2799</v>
      </c>
    </row>
    <row r="36" spans="1:15" s="2" customFormat="1" ht="26.25" customHeight="1" thickBot="1">
      <c r="A36" s="475" t="s">
        <v>167</v>
      </c>
      <c r="B36" s="476"/>
      <c r="C36" s="476"/>
      <c r="D36" s="476"/>
      <c r="E36" s="477">
        <v>25849.17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F38:F40"/>
    <mergeCell ref="G38:J38"/>
    <mergeCell ref="K38:K40"/>
    <mergeCell ref="L38:O38"/>
    <mergeCell ref="O39:O40"/>
    <mergeCell ref="L39:L40"/>
    <mergeCell ref="M39:M40"/>
    <mergeCell ref="N39:N40"/>
    <mergeCell ref="A38:A40"/>
    <mergeCell ref="B38:B40"/>
    <mergeCell ref="C38:C40"/>
    <mergeCell ref="D38:D40"/>
    <mergeCell ref="E38:E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  <mergeCell ref="L10:O10"/>
    <mergeCell ref="G11:G12"/>
    <mergeCell ref="M11:M12"/>
    <mergeCell ref="N11:N12"/>
    <mergeCell ref="O11:O12"/>
    <mergeCell ref="H11:H12"/>
    <mergeCell ref="I11:I12"/>
    <mergeCell ref="J11:J12"/>
    <mergeCell ref="L11:L12"/>
    <mergeCell ref="G39:G40"/>
    <mergeCell ref="H39:H40"/>
    <mergeCell ref="I39:I40"/>
    <mergeCell ref="J39:J40"/>
  </mergeCells>
  <phoneticPr fontId="2" type="noConversion"/>
  <pageMargins left="0.19685039370078741" right="0" top="0.23622047244094491" bottom="0.27559055118110237" header="0.15748031496062992" footer="0.1574803149606299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37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313.89999999999998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87314.4</v>
      </c>
      <c r="D32" s="20">
        <f>D31*E9*11</f>
        <v>0</v>
      </c>
      <c r="E32" s="64">
        <f>F32+K32</f>
        <v>87315</v>
      </c>
      <c r="F32" s="64">
        <f>G32+H32+I32+J32</f>
        <v>26857</v>
      </c>
      <c r="G32" s="82">
        <f>G31/C31*C32</f>
        <v>13410</v>
      </c>
      <c r="H32" s="23">
        <f>H31/C31*C32</f>
        <v>7119</v>
      </c>
      <c r="I32" s="23">
        <f>I31/C31*C32</f>
        <v>3767</v>
      </c>
      <c r="J32" s="24">
        <f>J31/C31*C32</f>
        <v>2561</v>
      </c>
      <c r="K32" s="134">
        <f>L32+M32+N32+O32</f>
        <v>60458</v>
      </c>
      <c r="L32" s="83">
        <f>L31/C31*C32</f>
        <v>10773</v>
      </c>
      <c r="M32" s="26">
        <f>M31/C31*C32</f>
        <v>38610</v>
      </c>
      <c r="N32" s="26">
        <f>N31/C31*C32</f>
        <v>1055</v>
      </c>
      <c r="O32" s="27">
        <f>O31/C31*C32</f>
        <v>10020</v>
      </c>
    </row>
    <row r="33" spans="1:15" ht="26.25" customHeight="1" thickBot="1">
      <c r="A33" s="126" t="s">
        <v>26</v>
      </c>
      <c r="B33" s="127">
        <f>(C33/C32)%*100</f>
        <v>0.88429999999999997</v>
      </c>
      <c r="C33" s="128">
        <v>77210.600000000006</v>
      </c>
      <c r="D33" s="129">
        <f>D31/C31*C33</f>
        <v>0</v>
      </c>
      <c r="E33" s="130">
        <f>F33+K33</f>
        <v>77210</v>
      </c>
      <c r="F33" s="130">
        <f>G33+H33+I33+J33</f>
        <v>23749</v>
      </c>
      <c r="G33" s="131">
        <f>G31/C31*C33</f>
        <v>11858</v>
      </c>
      <c r="H33" s="132">
        <f>H31/C31*C33</f>
        <v>6295</v>
      </c>
      <c r="I33" s="132">
        <f>I31/C31*C33</f>
        <v>3331</v>
      </c>
      <c r="J33" s="133">
        <f>J31/C31*C33</f>
        <v>2265</v>
      </c>
      <c r="K33" s="135">
        <f t="shared" ref="K33:K35" si="0">L33+M33+N33+O33</f>
        <v>53461</v>
      </c>
      <c r="L33" s="131">
        <f>L31/C31*C33</f>
        <v>9526</v>
      </c>
      <c r="M33" s="132">
        <f>M31/C31*C33</f>
        <v>34142</v>
      </c>
      <c r="N33" s="132">
        <f>N31/C31*C33</f>
        <v>933</v>
      </c>
      <c r="O33" s="133">
        <f>O31/C31*C33</f>
        <v>8860</v>
      </c>
    </row>
    <row r="34" spans="1:15" ht="34.5" customHeight="1" thickBot="1">
      <c r="A34" s="119" t="s">
        <v>27</v>
      </c>
      <c r="B34" s="120"/>
      <c r="C34" s="121">
        <f>D34+E34</f>
        <v>111172</v>
      </c>
      <c r="D34" s="122">
        <f>D32</f>
        <v>0</v>
      </c>
      <c r="E34" s="121">
        <f>F34+K34</f>
        <v>111172</v>
      </c>
      <c r="F34" s="121">
        <f>G34+H34+I34+J34</f>
        <v>50714</v>
      </c>
      <c r="G34" s="123">
        <f>8040.45+2060.51</f>
        <v>10101</v>
      </c>
      <c r="H34" s="124">
        <v>32669</v>
      </c>
      <c r="I34" s="124">
        <v>7944</v>
      </c>
      <c r="J34" s="125"/>
      <c r="K34" s="136">
        <f t="shared" si="0"/>
        <v>60458</v>
      </c>
      <c r="L34" s="123">
        <f t="shared" ref="L34:O34" si="1">L32</f>
        <v>10773</v>
      </c>
      <c r="M34" s="124">
        <f t="shared" si="1"/>
        <v>38610</v>
      </c>
      <c r="N34" s="124">
        <f t="shared" si="1"/>
        <v>1055</v>
      </c>
      <c r="O34" s="125">
        <f t="shared" si="1"/>
        <v>10020</v>
      </c>
    </row>
    <row r="35" spans="1:15" ht="24.75" customHeight="1" thickBot="1">
      <c r="A35" s="70" t="s">
        <v>16</v>
      </c>
      <c r="B35" s="71"/>
      <c r="C35" s="84">
        <f>C34-C33</f>
        <v>33961</v>
      </c>
      <c r="D35" s="41">
        <f>D34-D33</f>
        <v>0</v>
      </c>
      <c r="E35" s="84">
        <f>F35+K35</f>
        <v>33962</v>
      </c>
      <c r="F35" s="84">
        <f>G35+H35+I35+J35</f>
        <v>26965</v>
      </c>
      <c r="G35" s="85">
        <f>G34-G33</f>
        <v>-1757</v>
      </c>
      <c r="H35" s="41">
        <f>H34-H33</f>
        <v>26374</v>
      </c>
      <c r="I35" s="41">
        <f>I34-I33</f>
        <v>4613</v>
      </c>
      <c r="J35" s="73">
        <f>J34-J33</f>
        <v>-2265</v>
      </c>
      <c r="K35" s="134">
        <f t="shared" si="0"/>
        <v>6997</v>
      </c>
      <c r="L35" s="86">
        <f>L34-L33</f>
        <v>1247</v>
      </c>
      <c r="M35" s="87">
        <f t="shared" ref="M35:O35" si="2">M34-M33</f>
        <v>4468</v>
      </c>
      <c r="N35" s="87">
        <f t="shared" si="2"/>
        <v>122</v>
      </c>
      <c r="O35" s="110">
        <f t="shared" si="2"/>
        <v>1160</v>
      </c>
    </row>
    <row r="36" spans="1:15" s="2" customFormat="1" ht="21.75" customHeight="1" thickBot="1">
      <c r="A36" s="475" t="s">
        <v>167</v>
      </c>
      <c r="B36" s="476"/>
      <c r="C36" s="476"/>
      <c r="D36" s="476"/>
      <c r="E36" s="477">
        <v>11494.94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36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318.2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88510.5</v>
      </c>
      <c r="D32" s="20">
        <f>D31*E9*11</f>
        <v>0</v>
      </c>
      <c r="E32" s="64">
        <f>F32+K32</f>
        <v>88512</v>
      </c>
      <c r="F32" s="64">
        <f>G32+H32+I32+J32</f>
        <v>27226</v>
      </c>
      <c r="G32" s="82">
        <f>G31/C31*C32</f>
        <v>13594</v>
      </c>
      <c r="H32" s="23">
        <f>H31/C31*C32</f>
        <v>7217</v>
      </c>
      <c r="I32" s="23">
        <f>I31/C31*C32</f>
        <v>3818</v>
      </c>
      <c r="J32" s="24">
        <f>J31/C31*C32</f>
        <v>2597</v>
      </c>
      <c r="K32" s="134">
        <f>L32+M32+N32+O32</f>
        <v>61286</v>
      </c>
      <c r="L32" s="83">
        <f>L31/C31*C32</f>
        <v>10921</v>
      </c>
      <c r="M32" s="26">
        <f>M31/C31*C32</f>
        <v>39139</v>
      </c>
      <c r="N32" s="26">
        <f>N31/C31*C32</f>
        <v>1069</v>
      </c>
      <c r="O32" s="27">
        <f>O31/C31*C32</f>
        <v>10157</v>
      </c>
    </row>
    <row r="33" spans="1:15" ht="26.25" customHeight="1" thickBot="1">
      <c r="A33" s="126" t="s">
        <v>26</v>
      </c>
      <c r="B33" s="127">
        <f>(C33/C32)%*100</f>
        <v>0.94950000000000001</v>
      </c>
      <c r="C33" s="128">
        <v>84038.3</v>
      </c>
      <c r="D33" s="129">
        <f>D31/C31*C33</f>
        <v>0</v>
      </c>
      <c r="E33" s="130">
        <f>F33+K33</f>
        <v>84038</v>
      </c>
      <c r="F33" s="130">
        <f>G33+H33+I33+J33</f>
        <v>25849</v>
      </c>
      <c r="G33" s="131">
        <f>G31/C31*C33</f>
        <v>12907</v>
      </c>
      <c r="H33" s="132">
        <f>H31/C31*C33</f>
        <v>6852</v>
      </c>
      <c r="I33" s="132">
        <f>I31/C31*C33</f>
        <v>3625</v>
      </c>
      <c r="J33" s="133">
        <f>J31/C31*C33</f>
        <v>2465</v>
      </c>
      <c r="K33" s="135">
        <f t="shared" ref="K33:K35" si="0">L33+M33+N33+O33</f>
        <v>58189</v>
      </c>
      <c r="L33" s="131">
        <f>L31/C31*C33</f>
        <v>10369</v>
      </c>
      <c r="M33" s="132">
        <f>M31/C31*C33</f>
        <v>37161</v>
      </c>
      <c r="N33" s="132">
        <f>N31/C31*C33</f>
        <v>1015</v>
      </c>
      <c r="O33" s="133">
        <f>O31/C31*C33</f>
        <v>9644</v>
      </c>
    </row>
    <row r="34" spans="1:15" ht="34.5" customHeight="1" thickBot="1">
      <c r="A34" s="119" t="s">
        <v>27</v>
      </c>
      <c r="B34" s="120"/>
      <c r="C34" s="121">
        <f>D34+E34</f>
        <v>89542</v>
      </c>
      <c r="D34" s="122">
        <f>D32</f>
        <v>0</v>
      </c>
      <c r="E34" s="121">
        <f>F34+K34</f>
        <v>89542</v>
      </c>
      <c r="F34" s="121">
        <f>G34+H34+I34+J34</f>
        <v>28256</v>
      </c>
      <c r="G34" s="123">
        <f>14075+2060.51</f>
        <v>16136</v>
      </c>
      <c r="H34" s="124">
        <v>12120</v>
      </c>
      <c r="I34" s="124"/>
      <c r="J34" s="125"/>
      <c r="K34" s="136">
        <f t="shared" si="0"/>
        <v>61286</v>
      </c>
      <c r="L34" s="123">
        <f t="shared" ref="L34:O34" si="1">L32</f>
        <v>10921</v>
      </c>
      <c r="M34" s="124">
        <f t="shared" si="1"/>
        <v>39139</v>
      </c>
      <c r="N34" s="124">
        <f t="shared" si="1"/>
        <v>1069</v>
      </c>
      <c r="O34" s="125">
        <f t="shared" si="1"/>
        <v>10157</v>
      </c>
    </row>
    <row r="35" spans="1:15" ht="24.75" customHeight="1" thickBot="1">
      <c r="A35" s="70" t="s">
        <v>16</v>
      </c>
      <c r="B35" s="71"/>
      <c r="C35" s="84">
        <f>C34-C33</f>
        <v>5504</v>
      </c>
      <c r="D35" s="41">
        <f>D34-D33</f>
        <v>0</v>
      </c>
      <c r="E35" s="84">
        <f>F35+K35</f>
        <v>5504</v>
      </c>
      <c r="F35" s="84">
        <f>G35+H35+I35+J35</f>
        <v>2407</v>
      </c>
      <c r="G35" s="85">
        <f>G34-G33</f>
        <v>3229</v>
      </c>
      <c r="H35" s="41">
        <f>H34-H33</f>
        <v>5268</v>
      </c>
      <c r="I35" s="41">
        <f>I34-I33</f>
        <v>-3625</v>
      </c>
      <c r="J35" s="73">
        <f>J34-J33</f>
        <v>-2465</v>
      </c>
      <c r="K35" s="134">
        <f t="shared" si="0"/>
        <v>3097</v>
      </c>
      <c r="L35" s="86">
        <f>L34-L33</f>
        <v>552</v>
      </c>
      <c r="M35" s="87">
        <f t="shared" ref="M35:O35" si="2">M34-M33</f>
        <v>1978</v>
      </c>
      <c r="N35" s="87">
        <f t="shared" si="2"/>
        <v>54</v>
      </c>
      <c r="O35" s="110">
        <f t="shared" si="2"/>
        <v>513</v>
      </c>
    </row>
    <row r="36" spans="1:15" s="2" customFormat="1" ht="21.75" customHeight="1" thickBot="1">
      <c r="A36" s="475" t="s">
        <v>167</v>
      </c>
      <c r="B36" s="476"/>
      <c r="C36" s="476"/>
      <c r="D36" s="476"/>
      <c r="E36" s="477">
        <v>4233.76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9685039370078741" right="0" top="0.74803149606299213" bottom="0.74803149606299213" header="0.31496062992125984" footer="0.31496062992125984"/>
  <pageSetup paperSize="9" scale="9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35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313.3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87147.5</v>
      </c>
      <c r="D32" s="20">
        <f>D31*E9*11</f>
        <v>0</v>
      </c>
      <c r="E32" s="64">
        <f>F32+K32</f>
        <v>87149</v>
      </c>
      <c r="F32" s="64">
        <f>G32+H32+I32+J32</f>
        <v>26807</v>
      </c>
      <c r="G32" s="82">
        <f>G31/C31*C32</f>
        <v>13384</v>
      </c>
      <c r="H32" s="23">
        <f>H31/C31*C32</f>
        <v>7106</v>
      </c>
      <c r="I32" s="23">
        <f>I31/C31*C32</f>
        <v>3760</v>
      </c>
      <c r="J32" s="24">
        <f>J31/C31*C32</f>
        <v>2557</v>
      </c>
      <c r="K32" s="134">
        <f>L32+M32+N32+O32</f>
        <v>60342</v>
      </c>
      <c r="L32" s="83">
        <f>L31/C31*C32</f>
        <v>10752</v>
      </c>
      <c r="M32" s="26">
        <f>M31/C31*C32</f>
        <v>38536</v>
      </c>
      <c r="N32" s="26">
        <f>N31/C31*C32</f>
        <v>1053</v>
      </c>
      <c r="O32" s="27">
        <f>O31/C31*C32</f>
        <v>10001</v>
      </c>
    </row>
    <row r="33" spans="1:15" ht="26.25" customHeight="1" thickBot="1">
      <c r="A33" s="126" t="s">
        <v>26</v>
      </c>
      <c r="B33" s="127">
        <f>(C33/C32)%*100</f>
        <v>0.79290000000000005</v>
      </c>
      <c r="C33" s="128">
        <v>69098.3</v>
      </c>
      <c r="D33" s="129">
        <f>D31/C31*C33</f>
        <v>0</v>
      </c>
      <c r="E33" s="130">
        <f>F33+K33</f>
        <v>69099</v>
      </c>
      <c r="F33" s="130">
        <f>G33+H33+I33+J33</f>
        <v>21254</v>
      </c>
      <c r="G33" s="131">
        <f>G31/C31*C33</f>
        <v>10612</v>
      </c>
      <c r="H33" s="132">
        <f>H31/C31*C33</f>
        <v>5634</v>
      </c>
      <c r="I33" s="132">
        <f>I31/C31*C33</f>
        <v>2981</v>
      </c>
      <c r="J33" s="133">
        <f>J31/C31*C33</f>
        <v>2027</v>
      </c>
      <c r="K33" s="135">
        <f t="shared" ref="K33:K35" si="0">L33+M33+N33+O33</f>
        <v>47845</v>
      </c>
      <c r="L33" s="131">
        <f>L31/C31*C33</f>
        <v>8526</v>
      </c>
      <c r="M33" s="132">
        <f>M31/C31*C33</f>
        <v>30555</v>
      </c>
      <c r="N33" s="132">
        <f>N31/C31*C33</f>
        <v>835</v>
      </c>
      <c r="O33" s="133">
        <f>O31/C31*C33</f>
        <v>7929</v>
      </c>
    </row>
    <row r="34" spans="1:15" ht="34.5" customHeight="1" thickBot="1">
      <c r="A34" s="119" t="s">
        <v>27</v>
      </c>
      <c r="B34" s="120"/>
      <c r="C34" s="121">
        <f>D34+E34</f>
        <v>66179</v>
      </c>
      <c r="D34" s="122">
        <f>D32</f>
        <v>0</v>
      </c>
      <c r="E34" s="121">
        <f>F34+K34</f>
        <v>66179</v>
      </c>
      <c r="F34" s="121">
        <f>G34+H34+I34+J34</f>
        <v>5837</v>
      </c>
      <c r="G34" s="123">
        <f>184.09+1636.03</f>
        <v>1820</v>
      </c>
      <c r="H34" s="124">
        <f>3040.71+225</f>
        <v>3266</v>
      </c>
      <c r="I34" s="124">
        <v>751</v>
      </c>
      <c r="J34" s="125"/>
      <c r="K34" s="136">
        <f t="shared" si="0"/>
        <v>60342</v>
      </c>
      <c r="L34" s="123">
        <f t="shared" ref="L34:O34" si="1">L32</f>
        <v>10752</v>
      </c>
      <c r="M34" s="124">
        <f t="shared" si="1"/>
        <v>38536</v>
      </c>
      <c r="N34" s="124">
        <f t="shared" si="1"/>
        <v>1053</v>
      </c>
      <c r="O34" s="125">
        <f t="shared" si="1"/>
        <v>10001</v>
      </c>
    </row>
    <row r="35" spans="1:15" ht="24.75" customHeight="1" thickBot="1">
      <c r="A35" s="70" t="s">
        <v>16</v>
      </c>
      <c r="B35" s="71"/>
      <c r="C35" s="84">
        <f>C34-C33</f>
        <v>-2919</v>
      </c>
      <c r="D35" s="41">
        <f>D34-D33</f>
        <v>0</v>
      </c>
      <c r="E35" s="84">
        <f>F35+K35</f>
        <v>-2920</v>
      </c>
      <c r="F35" s="84">
        <f>G35+H35+I35+J35</f>
        <v>-15417</v>
      </c>
      <c r="G35" s="85">
        <f>G34-G33</f>
        <v>-8792</v>
      </c>
      <c r="H35" s="41">
        <f>H34-H33</f>
        <v>-2368</v>
      </c>
      <c r="I35" s="41">
        <f>I34-I33</f>
        <v>-2230</v>
      </c>
      <c r="J35" s="73">
        <f>J34-J33</f>
        <v>-2027</v>
      </c>
      <c r="K35" s="134">
        <f t="shared" si="0"/>
        <v>12497</v>
      </c>
      <c r="L35" s="86">
        <f>L34-L33</f>
        <v>2226</v>
      </c>
      <c r="M35" s="87">
        <f t="shared" ref="M35:O35" si="2">M34-M33</f>
        <v>7981</v>
      </c>
      <c r="N35" s="87">
        <f t="shared" si="2"/>
        <v>218</v>
      </c>
      <c r="O35" s="110">
        <f t="shared" si="2"/>
        <v>2072</v>
      </c>
    </row>
    <row r="36" spans="1:15" s="2" customFormat="1" ht="25.5" customHeight="1" thickBot="1">
      <c r="A36" s="475" t="s">
        <v>167</v>
      </c>
      <c r="B36" s="476"/>
      <c r="C36" s="476"/>
      <c r="D36" s="476"/>
      <c r="E36" s="477">
        <v>20325.5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34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322.7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89762.2</v>
      </c>
      <c r="D32" s="20">
        <f>D31*E9*11</f>
        <v>0</v>
      </c>
      <c r="E32" s="64">
        <f>F32+K32</f>
        <v>89762</v>
      </c>
      <c r="F32" s="64">
        <f>G32+H32+I32+J32</f>
        <v>27610</v>
      </c>
      <c r="G32" s="82">
        <f>G31/C31*C32</f>
        <v>13786</v>
      </c>
      <c r="H32" s="23">
        <f>H31/C31*C32</f>
        <v>7319</v>
      </c>
      <c r="I32" s="23">
        <f>I31/C31*C32</f>
        <v>3872</v>
      </c>
      <c r="J32" s="24">
        <f>J31/C31*C32</f>
        <v>2633</v>
      </c>
      <c r="K32" s="134">
        <f>L32+M32+N32+O32</f>
        <v>62152</v>
      </c>
      <c r="L32" s="83">
        <f>L31/C31*C32</f>
        <v>11075</v>
      </c>
      <c r="M32" s="26">
        <f>M31/C31*C32</f>
        <v>39692</v>
      </c>
      <c r="N32" s="26">
        <f>N31/C31*C32</f>
        <v>1084</v>
      </c>
      <c r="O32" s="27">
        <f>O31/C31*C32</f>
        <v>10301</v>
      </c>
    </row>
    <row r="33" spans="1:15" ht="26.25" customHeight="1" thickBot="1">
      <c r="A33" s="126" t="s">
        <v>26</v>
      </c>
      <c r="B33" s="127">
        <f>(C33/C32)%*100</f>
        <v>0.79179999999999995</v>
      </c>
      <c r="C33" s="128">
        <v>71072.600000000006</v>
      </c>
      <c r="D33" s="129">
        <f>D31/C31*C33</f>
        <v>0</v>
      </c>
      <c r="E33" s="130">
        <f>F33+K33</f>
        <v>71073</v>
      </c>
      <c r="F33" s="130">
        <f>G33+H33+I33+J33</f>
        <v>21861</v>
      </c>
      <c r="G33" s="131">
        <f>G31/C31*C33</f>
        <v>10915</v>
      </c>
      <c r="H33" s="132">
        <f>H31/C31*C33</f>
        <v>5795</v>
      </c>
      <c r="I33" s="132">
        <f>I31/C31*C33</f>
        <v>3066</v>
      </c>
      <c r="J33" s="133">
        <f>J31/C31*C33</f>
        <v>2085</v>
      </c>
      <c r="K33" s="135">
        <f t="shared" ref="K33:K35" si="0">L33+M33+N33+O33</f>
        <v>49212</v>
      </c>
      <c r="L33" s="131">
        <f>L31/C31*C33</f>
        <v>8769</v>
      </c>
      <c r="M33" s="132">
        <f>M31/C31*C33</f>
        <v>31428</v>
      </c>
      <c r="N33" s="132">
        <f>N31/C31*C33</f>
        <v>859</v>
      </c>
      <c r="O33" s="133">
        <f>O31/C31*C33</f>
        <v>8156</v>
      </c>
    </row>
    <row r="34" spans="1:15" ht="34.5" customHeight="1" thickBot="1">
      <c r="A34" s="119" t="s">
        <v>27</v>
      </c>
      <c r="B34" s="120"/>
      <c r="C34" s="121">
        <f>D34+E34</f>
        <v>73093</v>
      </c>
      <c r="D34" s="122">
        <f>D32</f>
        <v>0</v>
      </c>
      <c r="E34" s="121">
        <f>F34+K34</f>
        <v>73093</v>
      </c>
      <c r="F34" s="121">
        <f>G34+H34+I34+J34</f>
        <v>10941</v>
      </c>
      <c r="G34" s="123">
        <v>1636</v>
      </c>
      <c r="H34" s="124">
        <v>8675</v>
      </c>
      <c r="I34" s="124"/>
      <c r="J34" s="125">
        <v>630</v>
      </c>
      <c r="K34" s="136">
        <f t="shared" si="0"/>
        <v>62152</v>
      </c>
      <c r="L34" s="123">
        <f t="shared" ref="L34:O34" si="1">L32</f>
        <v>11075</v>
      </c>
      <c r="M34" s="124">
        <f t="shared" si="1"/>
        <v>39692</v>
      </c>
      <c r="N34" s="124">
        <f t="shared" si="1"/>
        <v>1084</v>
      </c>
      <c r="O34" s="125">
        <f t="shared" si="1"/>
        <v>10301</v>
      </c>
    </row>
    <row r="35" spans="1:15" ht="24.75" customHeight="1" thickBot="1">
      <c r="A35" s="70" t="s">
        <v>16</v>
      </c>
      <c r="B35" s="71"/>
      <c r="C35" s="84">
        <f>C34-C33</f>
        <v>2020</v>
      </c>
      <c r="D35" s="41">
        <f>D34-D33</f>
        <v>0</v>
      </c>
      <c r="E35" s="84">
        <f>F35+K35</f>
        <v>2020</v>
      </c>
      <c r="F35" s="84">
        <f>G35+H35+I35+J35</f>
        <v>-10920</v>
      </c>
      <c r="G35" s="85">
        <f>G34-G33</f>
        <v>-9279</v>
      </c>
      <c r="H35" s="41">
        <f>H34-H33</f>
        <v>2880</v>
      </c>
      <c r="I35" s="41">
        <f>I34-I33</f>
        <v>-3066</v>
      </c>
      <c r="J35" s="73">
        <f>J34-J33</f>
        <v>-1455</v>
      </c>
      <c r="K35" s="134">
        <f t="shared" si="0"/>
        <v>12940</v>
      </c>
      <c r="L35" s="86">
        <f>L34-L33</f>
        <v>2306</v>
      </c>
      <c r="M35" s="87">
        <f t="shared" ref="M35:O35" si="2">M34-M33</f>
        <v>8264</v>
      </c>
      <c r="N35" s="87">
        <f t="shared" si="2"/>
        <v>225</v>
      </c>
      <c r="O35" s="110">
        <f t="shared" si="2"/>
        <v>2145</v>
      </c>
    </row>
    <row r="36" spans="1:15" s="2" customFormat="1" ht="21.75" customHeight="1" thickBot="1">
      <c r="A36" s="475" t="s">
        <v>167</v>
      </c>
      <c r="B36" s="476"/>
      <c r="C36" s="476"/>
      <c r="D36" s="476"/>
      <c r="E36" s="477">
        <v>21326.41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K52" sqref="K52:K53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33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327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90958.3</v>
      </c>
      <c r="D32" s="20">
        <f>D31*E9*11</f>
        <v>0</v>
      </c>
      <c r="E32" s="64">
        <f>F32+K32</f>
        <v>90958</v>
      </c>
      <c r="F32" s="64">
        <f>G32+H32+I32+J32</f>
        <v>27977</v>
      </c>
      <c r="G32" s="82">
        <f>G31/C31*C32</f>
        <v>13969</v>
      </c>
      <c r="H32" s="23">
        <f>H31/C31*C32</f>
        <v>7416</v>
      </c>
      <c r="I32" s="23">
        <f>I31/C31*C32</f>
        <v>3924</v>
      </c>
      <c r="J32" s="24">
        <f>J31/C31*C32</f>
        <v>2668</v>
      </c>
      <c r="K32" s="134">
        <f>L32+M32+N32+O32</f>
        <v>62981</v>
      </c>
      <c r="L32" s="83">
        <f>L31/C31*C32</f>
        <v>11223</v>
      </c>
      <c r="M32" s="26">
        <f>M31/C31*C32</f>
        <v>40221</v>
      </c>
      <c r="N32" s="26">
        <f>N31/C31*C32</f>
        <v>1099</v>
      </c>
      <c r="O32" s="27">
        <f>O31/C31*C32</f>
        <v>10438</v>
      </c>
    </row>
    <row r="33" spans="1:15" ht="26.25" customHeight="1" thickBot="1">
      <c r="A33" s="126" t="s">
        <v>26</v>
      </c>
      <c r="B33" s="127">
        <f>(C33/C32)%*100</f>
        <v>0.98429999999999995</v>
      </c>
      <c r="C33" s="128">
        <v>89530.9</v>
      </c>
      <c r="D33" s="129">
        <f>D31/C31*C33</f>
        <v>0</v>
      </c>
      <c r="E33" s="130">
        <f>F33+K33</f>
        <v>89530</v>
      </c>
      <c r="F33" s="130">
        <f>G33+H33+I33+J33</f>
        <v>27538</v>
      </c>
      <c r="G33" s="131">
        <f>G31/C31*C33</f>
        <v>13750</v>
      </c>
      <c r="H33" s="132">
        <f>H31/C31*C33</f>
        <v>7300</v>
      </c>
      <c r="I33" s="132">
        <f>I31/C31*C33</f>
        <v>3862</v>
      </c>
      <c r="J33" s="133">
        <f>J31/C31*C33</f>
        <v>2626</v>
      </c>
      <c r="K33" s="135">
        <f t="shared" ref="K33:K35" si="0">L33+M33+N33+O33</f>
        <v>61992</v>
      </c>
      <c r="L33" s="131">
        <f>L31/C31*C33</f>
        <v>11047</v>
      </c>
      <c r="M33" s="132">
        <f>M31/C31*C33</f>
        <v>39590</v>
      </c>
      <c r="N33" s="132">
        <f>N31/C31*C33</f>
        <v>1081</v>
      </c>
      <c r="O33" s="133">
        <f>O31/C31*C33</f>
        <v>10274</v>
      </c>
    </row>
    <row r="34" spans="1:15" ht="34.5" customHeight="1" thickBot="1">
      <c r="A34" s="119" t="s">
        <v>27</v>
      </c>
      <c r="B34" s="120"/>
      <c r="C34" s="121">
        <f>D34+E34</f>
        <v>114327</v>
      </c>
      <c r="D34" s="122">
        <f>D32</f>
        <v>0</v>
      </c>
      <c r="E34" s="121">
        <f>F34+K34</f>
        <v>114327</v>
      </c>
      <c r="F34" s="121">
        <f>G34+H34+I34+J34</f>
        <v>51346</v>
      </c>
      <c r="G34" s="123">
        <v>2909</v>
      </c>
      <c r="H34" s="124">
        <v>47778</v>
      </c>
      <c r="I34" s="124">
        <v>659</v>
      </c>
      <c r="J34" s="125"/>
      <c r="K34" s="136">
        <f t="shared" si="0"/>
        <v>62981</v>
      </c>
      <c r="L34" s="123">
        <f t="shared" ref="L34:O34" si="1">L32</f>
        <v>11223</v>
      </c>
      <c r="M34" s="124">
        <f t="shared" si="1"/>
        <v>40221</v>
      </c>
      <c r="N34" s="124">
        <f t="shared" si="1"/>
        <v>1099</v>
      </c>
      <c r="O34" s="125">
        <f t="shared" si="1"/>
        <v>10438</v>
      </c>
    </row>
    <row r="35" spans="1:15" ht="24.75" customHeight="1" thickBot="1">
      <c r="A35" s="70" t="s">
        <v>16</v>
      </c>
      <c r="B35" s="71"/>
      <c r="C35" s="84">
        <f>C34-C33</f>
        <v>24796</v>
      </c>
      <c r="D35" s="41">
        <f>D34-D33</f>
        <v>0</v>
      </c>
      <c r="E35" s="84">
        <f>F35+K35</f>
        <v>24797</v>
      </c>
      <c r="F35" s="84">
        <f>G35+H35+I35+J35</f>
        <v>23808</v>
      </c>
      <c r="G35" s="85">
        <f>G34-G33</f>
        <v>-10841</v>
      </c>
      <c r="H35" s="41">
        <f>H34-H33</f>
        <v>40478</v>
      </c>
      <c r="I35" s="41">
        <f>I34-I33</f>
        <v>-3203</v>
      </c>
      <c r="J35" s="73">
        <f>J34-J33</f>
        <v>-2626</v>
      </c>
      <c r="K35" s="134">
        <f t="shared" si="0"/>
        <v>989</v>
      </c>
      <c r="L35" s="86">
        <f>L34-L33</f>
        <v>176</v>
      </c>
      <c r="M35" s="87">
        <f t="shared" ref="M35:O35" si="2">M34-M33</f>
        <v>631</v>
      </c>
      <c r="N35" s="87">
        <f t="shared" si="2"/>
        <v>18</v>
      </c>
      <c r="O35" s="110">
        <f t="shared" si="2"/>
        <v>164</v>
      </c>
    </row>
    <row r="36" spans="1:15" s="2" customFormat="1" ht="21.75" customHeight="1" thickBot="1">
      <c r="A36" s="475" t="s">
        <v>167</v>
      </c>
      <c r="B36" s="476"/>
      <c r="C36" s="476"/>
      <c r="D36" s="476"/>
      <c r="E36" s="477">
        <v>0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817"/>
  <sheetViews>
    <sheetView tabSelected="1" topLeftCell="A796" workbookViewId="0">
      <selection activeCell="A758" sqref="A758:XFD759"/>
    </sheetView>
  </sheetViews>
  <sheetFormatPr defaultRowHeight="12.75"/>
  <cols>
    <col min="1" max="1" width="6.28515625" style="267" customWidth="1"/>
    <col min="2" max="2" width="8.85546875" style="403" customWidth="1"/>
    <col min="3" max="3" width="33.140625" style="404" customWidth="1"/>
    <col min="4" max="4" width="7.85546875" style="405" customWidth="1"/>
    <col min="5" max="5" width="10" style="405" customWidth="1"/>
    <col min="6" max="6" width="11.42578125" style="406" customWidth="1"/>
    <col min="7" max="7" width="12.85546875" style="273" customWidth="1"/>
  </cols>
  <sheetData>
    <row r="1" spans="1:11" ht="15.75">
      <c r="A1" s="445" t="s">
        <v>44</v>
      </c>
      <c r="B1" s="445"/>
      <c r="C1" s="445"/>
      <c r="D1" s="445"/>
      <c r="E1" s="445"/>
      <c r="F1" s="445"/>
      <c r="G1" s="445"/>
    </row>
    <row r="2" spans="1:11" ht="18.75" thickBot="1">
      <c r="A2" s="446" t="s">
        <v>45</v>
      </c>
      <c r="B2" s="446"/>
      <c r="C2" s="446"/>
      <c r="D2" s="446"/>
      <c r="E2" s="446"/>
      <c r="F2" s="446"/>
      <c r="G2" s="446"/>
    </row>
    <row r="3" spans="1:11" ht="27" thickBot="1">
      <c r="A3" s="447" t="s">
        <v>46</v>
      </c>
      <c r="B3" s="448"/>
      <c r="C3" s="448"/>
      <c r="D3" s="448"/>
      <c r="E3" s="448"/>
      <c r="F3" s="448"/>
      <c r="G3" s="449"/>
    </row>
    <row r="4" spans="1:11" ht="13.5" thickBot="1">
      <c r="A4" s="139"/>
      <c r="B4" s="140"/>
      <c r="C4" s="141"/>
      <c r="D4" s="142"/>
      <c r="E4" s="142"/>
      <c r="F4" s="143"/>
      <c r="G4" s="144"/>
    </row>
    <row r="5" spans="1:11" ht="13.5" thickBot="1">
      <c r="A5" s="145" t="s">
        <v>47</v>
      </c>
      <c r="B5" s="146" t="s">
        <v>48</v>
      </c>
      <c r="C5" s="147" t="s">
        <v>49</v>
      </c>
      <c r="D5" s="148" t="s">
        <v>50</v>
      </c>
      <c r="E5" s="149" t="s">
        <v>51</v>
      </c>
      <c r="F5" s="150" t="s">
        <v>52</v>
      </c>
      <c r="G5" s="151" t="s">
        <v>53</v>
      </c>
    </row>
    <row r="6" spans="1:11">
      <c r="A6" s="152"/>
      <c r="B6" s="153"/>
      <c r="C6" s="154" t="s">
        <v>54</v>
      </c>
      <c r="D6" s="149"/>
      <c r="E6" s="149"/>
      <c r="F6" s="155"/>
      <c r="G6" s="156"/>
    </row>
    <row r="7" spans="1:11">
      <c r="A7" s="157"/>
      <c r="B7" s="158"/>
      <c r="C7" s="159"/>
      <c r="D7" s="160"/>
      <c r="E7" s="160"/>
      <c r="F7" s="161"/>
      <c r="G7" s="162"/>
    </row>
    <row r="8" spans="1:11" ht="13.5" thickBot="1">
      <c r="A8" s="163"/>
      <c r="B8" s="164"/>
      <c r="C8" s="165"/>
      <c r="D8" s="166"/>
      <c r="E8" s="167" t="s">
        <v>55</v>
      </c>
      <c r="F8" s="168">
        <f>SUM(F7:F7)</f>
        <v>0</v>
      </c>
      <c r="G8" s="169"/>
    </row>
    <row r="9" spans="1:11">
      <c r="A9" s="170"/>
      <c r="B9" s="171"/>
      <c r="C9" s="172" t="s">
        <v>54</v>
      </c>
      <c r="D9" s="173"/>
      <c r="E9" s="174"/>
      <c r="F9" s="175"/>
      <c r="G9" s="176"/>
    </row>
    <row r="10" spans="1:11">
      <c r="A10" s="157"/>
      <c r="B10" s="177"/>
      <c r="C10" s="178" t="s">
        <v>56</v>
      </c>
      <c r="D10" s="179"/>
      <c r="E10" s="180"/>
      <c r="F10" s="181"/>
      <c r="G10" s="162"/>
    </row>
    <row r="11" spans="1:11" ht="15.75">
      <c r="A11" s="157"/>
      <c r="B11" s="177" t="s">
        <v>57</v>
      </c>
      <c r="C11" s="182" t="s">
        <v>58</v>
      </c>
      <c r="D11" s="183" t="s">
        <v>59</v>
      </c>
      <c r="E11" s="183">
        <v>4</v>
      </c>
      <c r="F11" s="184">
        <v>402.43</v>
      </c>
      <c r="G11" s="162"/>
      <c r="J11" t="s">
        <v>60</v>
      </c>
      <c r="K11" s="185">
        <f>F8+F16+F26+F29</f>
        <v>0</v>
      </c>
    </row>
    <row r="12" spans="1:11" ht="31.5">
      <c r="A12" s="157"/>
      <c r="B12" s="177" t="s">
        <v>61</v>
      </c>
      <c r="C12" s="182" t="s">
        <v>62</v>
      </c>
      <c r="D12" s="183" t="s">
        <v>59</v>
      </c>
      <c r="E12" s="183">
        <v>4</v>
      </c>
      <c r="F12" s="184">
        <v>1233.5999999999999</v>
      </c>
      <c r="G12" s="162"/>
      <c r="K12" s="185"/>
    </row>
    <row r="13" spans="1:11" ht="13.5" thickBot="1">
      <c r="A13" s="163"/>
      <c r="B13" s="164"/>
      <c r="C13" s="186"/>
      <c r="D13" s="187"/>
      <c r="E13" s="167" t="s">
        <v>55</v>
      </c>
      <c r="F13" s="168">
        <f>SUM(F11:F12)</f>
        <v>1636.03</v>
      </c>
      <c r="G13" s="169"/>
    </row>
    <row r="14" spans="1:11">
      <c r="A14" s="188"/>
      <c r="B14" s="189"/>
      <c r="C14" s="190" t="s">
        <v>63</v>
      </c>
      <c r="D14" s="191"/>
      <c r="E14" s="191"/>
      <c r="F14" s="192"/>
      <c r="G14" s="193"/>
      <c r="J14" t="s">
        <v>64</v>
      </c>
      <c r="K14" s="185">
        <f>F13+F23+F34</f>
        <v>26297.5</v>
      </c>
    </row>
    <row r="15" spans="1:11">
      <c r="A15" s="194"/>
      <c r="B15" s="195"/>
      <c r="C15" s="196"/>
      <c r="D15" s="197"/>
      <c r="E15" s="197"/>
      <c r="F15" s="198"/>
      <c r="G15" s="199"/>
    </row>
    <row r="16" spans="1:11" ht="13.5" thickBot="1">
      <c r="A16" s="200"/>
      <c r="B16" s="201"/>
      <c r="C16" s="202"/>
      <c r="D16" s="203"/>
      <c r="E16" s="167" t="s">
        <v>55</v>
      </c>
      <c r="F16" s="168">
        <f>SUM(F15)</f>
        <v>0</v>
      </c>
      <c r="G16" s="204"/>
    </row>
    <row r="17" spans="1:7">
      <c r="A17" s="188"/>
      <c r="B17" s="189"/>
      <c r="C17" s="190" t="s">
        <v>63</v>
      </c>
      <c r="D17" s="191"/>
      <c r="E17" s="191"/>
      <c r="F17" s="205"/>
      <c r="G17" s="206"/>
    </row>
    <row r="18" spans="1:7">
      <c r="A18" s="188"/>
      <c r="B18" s="195"/>
      <c r="C18" s="196" t="s">
        <v>56</v>
      </c>
      <c r="D18" s="197"/>
      <c r="E18" s="197"/>
      <c r="F18" s="198"/>
      <c r="G18" s="206"/>
    </row>
    <row r="19" spans="1:7" ht="15.75">
      <c r="A19" s="188"/>
      <c r="B19" s="438" t="s">
        <v>65</v>
      </c>
      <c r="C19" s="207" t="s">
        <v>66</v>
      </c>
      <c r="D19" s="208" t="s">
        <v>67</v>
      </c>
      <c r="E19" s="208">
        <v>35</v>
      </c>
      <c r="F19" s="450">
        <v>24328.26</v>
      </c>
      <c r="G19" s="206"/>
    </row>
    <row r="20" spans="1:7" ht="15.75">
      <c r="A20" s="188"/>
      <c r="B20" s="440"/>
      <c r="C20" s="209" t="s">
        <v>68</v>
      </c>
      <c r="D20" s="210" t="s">
        <v>67</v>
      </c>
      <c r="E20" s="210">
        <v>35</v>
      </c>
      <c r="F20" s="451"/>
      <c r="G20" s="206"/>
    </row>
    <row r="21" spans="1:7" ht="15">
      <c r="A21" s="188"/>
      <c r="B21" s="211" t="s">
        <v>69</v>
      </c>
      <c r="C21" s="212" t="s">
        <v>70</v>
      </c>
      <c r="D21" s="213" t="s">
        <v>71</v>
      </c>
      <c r="E21" s="214">
        <v>1</v>
      </c>
      <c r="F21" s="215">
        <v>192.45</v>
      </c>
      <c r="G21" s="206"/>
    </row>
    <row r="22" spans="1:7">
      <c r="A22" s="194"/>
      <c r="B22" s="195"/>
      <c r="C22" s="216"/>
      <c r="D22" s="217"/>
      <c r="E22" s="218"/>
      <c r="F22" s="219"/>
      <c r="G22" s="220"/>
    </row>
    <row r="23" spans="1:7" ht="13.5" thickBot="1">
      <c r="A23" s="163"/>
      <c r="B23" s="164"/>
      <c r="C23" s="221"/>
      <c r="D23" s="187"/>
      <c r="E23" s="222" t="s">
        <v>55</v>
      </c>
      <c r="F23" s="168">
        <f>SUM(F19:F22)</f>
        <v>24520.71</v>
      </c>
      <c r="G23" s="169"/>
    </row>
    <row r="24" spans="1:7">
      <c r="A24" s="223"/>
      <c r="B24" s="224"/>
      <c r="C24" s="225" t="s">
        <v>72</v>
      </c>
      <c r="D24" s="226"/>
      <c r="E24" s="226"/>
      <c r="F24" s="227"/>
      <c r="G24" s="228"/>
    </row>
    <row r="25" spans="1:7">
      <c r="A25" s="229"/>
      <c r="B25" s="195"/>
      <c r="C25" s="230"/>
      <c r="D25" s="224"/>
      <c r="E25" s="224"/>
      <c r="F25" s="231"/>
      <c r="G25" s="232"/>
    </row>
    <row r="26" spans="1:7" ht="13.5" thickBot="1">
      <c r="A26" s="229"/>
      <c r="B26" s="233"/>
      <c r="C26" s="234"/>
      <c r="D26" s="235"/>
      <c r="E26" s="236" t="s">
        <v>55</v>
      </c>
      <c r="F26" s="237">
        <f>SUM(F25:F25)</f>
        <v>0</v>
      </c>
      <c r="G26" s="169"/>
    </row>
    <row r="27" spans="1:7">
      <c r="A27" s="152"/>
      <c r="B27" s="238"/>
      <c r="C27" s="239" t="s">
        <v>73</v>
      </c>
      <c r="D27" s="240"/>
      <c r="E27" s="240"/>
      <c r="F27" s="241"/>
      <c r="G27" s="228"/>
    </row>
    <row r="28" spans="1:7">
      <c r="A28" s="242"/>
      <c r="B28" s="243"/>
      <c r="C28" s="244"/>
      <c r="D28" s="245"/>
      <c r="E28" s="226"/>
      <c r="F28" s="227"/>
      <c r="G28" s="162"/>
    </row>
    <row r="29" spans="1:7" ht="13.5" thickBot="1">
      <c r="A29" s="163"/>
      <c r="B29" s="164"/>
      <c r="C29" s="246"/>
      <c r="D29" s="187"/>
      <c r="E29" s="222" t="s">
        <v>55</v>
      </c>
      <c r="F29" s="168">
        <f>SUM(F28:F28)</f>
        <v>0</v>
      </c>
      <c r="G29" s="169"/>
    </row>
    <row r="30" spans="1:7">
      <c r="A30" s="223"/>
      <c r="B30" s="224"/>
      <c r="C30" s="239" t="s">
        <v>73</v>
      </c>
      <c r="D30" s="247"/>
      <c r="E30" s="248"/>
      <c r="F30" s="249"/>
      <c r="G30" s="228"/>
    </row>
    <row r="31" spans="1:7">
      <c r="A31" s="157"/>
      <c r="B31" s="177"/>
      <c r="C31" s="196" t="s">
        <v>56</v>
      </c>
      <c r="D31" s="235"/>
      <c r="E31" s="236"/>
      <c r="F31" s="250"/>
      <c r="G31" s="162"/>
    </row>
    <row r="32" spans="1:7">
      <c r="A32" s="157"/>
      <c r="B32" s="251" t="s">
        <v>74</v>
      </c>
      <c r="C32" s="252" t="s">
        <v>75</v>
      </c>
      <c r="D32" s="253" t="s">
        <v>71</v>
      </c>
      <c r="E32" s="253">
        <v>2</v>
      </c>
      <c r="F32" s="254">
        <v>140.76</v>
      </c>
      <c r="G32" s="255"/>
    </row>
    <row r="33" spans="1:7">
      <c r="A33" s="157"/>
      <c r="B33" s="177"/>
      <c r="C33" s="256"/>
      <c r="D33" s="179"/>
      <c r="E33" s="179"/>
      <c r="F33" s="257"/>
      <c r="G33" s="162"/>
    </row>
    <row r="34" spans="1:7" ht="13.5" thickBot="1">
      <c r="A34" s="163"/>
      <c r="B34" s="164"/>
      <c r="C34" s="246"/>
      <c r="D34" s="187"/>
      <c r="E34" s="222" t="s">
        <v>55</v>
      </c>
      <c r="F34" s="168">
        <f>SUM(F32:F33)</f>
        <v>140.76</v>
      </c>
      <c r="G34" s="169"/>
    </row>
    <row r="35" spans="1:7" ht="13.5" thickBot="1">
      <c r="A35" s="258"/>
      <c r="B35" s="259"/>
      <c r="C35" s="260"/>
      <c r="D35" s="259"/>
      <c r="E35" s="261" t="s">
        <v>76</v>
      </c>
      <c r="F35" s="262">
        <f>F8+F13+F16+F23+F26+F29+F34</f>
        <v>26297.5</v>
      </c>
      <c r="G35" s="263"/>
    </row>
    <row r="36" spans="1:7">
      <c r="A36" s="139"/>
      <c r="B36" s="142"/>
      <c r="C36" s="141"/>
      <c r="D36" s="142"/>
      <c r="E36" s="264"/>
      <c r="F36" s="265"/>
      <c r="G36" s="266"/>
    </row>
    <row r="37" spans="1:7">
      <c r="B37" s="268"/>
      <c r="C37" s="269" t="s">
        <v>22</v>
      </c>
      <c r="D37" s="270"/>
      <c r="E37" s="271" t="s">
        <v>24</v>
      </c>
      <c r="F37" s="272"/>
    </row>
    <row r="38" spans="1:7">
      <c r="B38" s="268"/>
      <c r="C38" s="269"/>
      <c r="D38" s="270"/>
      <c r="E38" s="271"/>
      <c r="F38" s="272"/>
    </row>
    <row r="39" spans="1:7">
      <c r="B39" s="268"/>
      <c r="C39" s="269"/>
      <c r="D39" s="270"/>
      <c r="E39" s="271"/>
      <c r="F39" s="272"/>
    </row>
    <row r="40" spans="1:7">
      <c r="B40" s="268"/>
      <c r="C40" s="269"/>
      <c r="D40" s="270"/>
      <c r="E40" s="271"/>
      <c r="F40" s="272"/>
    </row>
    <row r="41" spans="1:7">
      <c r="B41" s="268"/>
      <c r="C41" s="269"/>
      <c r="D41" s="270"/>
      <c r="E41" s="271"/>
      <c r="F41" s="272"/>
    </row>
    <row r="42" spans="1:7">
      <c r="B42" s="268"/>
      <c r="C42" s="269"/>
      <c r="D42" s="270"/>
      <c r="E42" s="407"/>
      <c r="F42" s="272"/>
    </row>
    <row r="43" spans="1:7">
      <c r="B43" s="268"/>
      <c r="C43" s="269"/>
      <c r="D43" s="270"/>
      <c r="E43" s="407"/>
      <c r="F43" s="272"/>
    </row>
    <row r="44" spans="1:7">
      <c r="B44" s="268"/>
      <c r="C44" s="269"/>
      <c r="D44" s="270"/>
      <c r="E44" s="407"/>
      <c r="F44" s="272"/>
    </row>
    <row r="45" spans="1:7">
      <c r="B45" s="268"/>
      <c r="C45" s="269"/>
      <c r="D45" s="270"/>
      <c r="E45" s="407"/>
      <c r="F45" s="272"/>
    </row>
    <row r="46" spans="1:7">
      <c r="B46" s="268"/>
      <c r="C46" s="269"/>
      <c r="D46" s="270"/>
      <c r="E46" s="407"/>
      <c r="F46" s="272"/>
    </row>
    <row r="47" spans="1:7">
      <c r="B47" s="268"/>
      <c r="C47" s="269"/>
      <c r="D47" s="270"/>
      <c r="E47" s="407"/>
      <c r="F47" s="272"/>
    </row>
    <row r="48" spans="1:7">
      <c r="B48" s="268"/>
      <c r="C48" s="269"/>
      <c r="D48" s="270"/>
      <c r="E48" s="407"/>
      <c r="F48" s="272"/>
    </row>
    <row r="49" spans="1:7">
      <c r="B49" s="268"/>
      <c r="C49" s="269"/>
      <c r="D49" s="270"/>
      <c r="E49" s="407"/>
      <c r="F49" s="272"/>
    </row>
    <row r="50" spans="1:7">
      <c r="B50" s="268"/>
      <c r="C50" s="269"/>
      <c r="D50" s="270"/>
      <c r="E50" s="407"/>
      <c r="F50" s="272"/>
    </row>
    <row r="51" spans="1:7">
      <c r="B51" s="268"/>
      <c r="C51" s="269"/>
      <c r="D51" s="270"/>
      <c r="E51" s="271"/>
      <c r="F51" s="272"/>
    </row>
    <row r="52" spans="1:7">
      <c r="B52" s="268"/>
      <c r="C52" s="269"/>
      <c r="D52" s="270"/>
      <c r="E52" s="271"/>
      <c r="F52" s="272"/>
    </row>
    <row r="53" spans="1:7">
      <c r="B53" s="268"/>
      <c r="C53" s="269"/>
      <c r="D53" s="270"/>
      <c r="E53" s="271"/>
      <c r="F53" s="272"/>
    </row>
    <row r="54" spans="1:7">
      <c r="B54" s="268"/>
      <c r="C54" s="269"/>
      <c r="D54" s="270"/>
      <c r="E54" s="271"/>
      <c r="F54" s="272"/>
    </row>
    <row r="55" spans="1:7">
      <c r="B55" s="268"/>
      <c r="C55" s="269"/>
      <c r="D55" s="270"/>
      <c r="E55" s="271"/>
      <c r="F55" s="272"/>
    </row>
    <row r="56" spans="1:7">
      <c r="B56" s="268"/>
      <c r="C56" s="269"/>
      <c r="D56" s="270"/>
      <c r="E56" s="271"/>
      <c r="F56" s="272"/>
    </row>
    <row r="57" spans="1:7">
      <c r="B57" s="268"/>
      <c r="C57" s="269"/>
      <c r="D57" s="270"/>
      <c r="E57" s="271"/>
      <c r="F57" s="272"/>
    </row>
    <row r="58" spans="1:7">
      <c r="B58" s="268"/>
      <c r="C58" s="269"/>
      <c r="D58" s="270"/>
      <c r="E58" s="271"/>
      <c r="F58" s="272"/>
    </row>
    <row r="59" spans="1:7">
      <c r="B59" s="268"/>
      <c r="C59" s="269"/>
      <c r="D59" s="270"/>
      <c r="E59" s="271"/>
      <c r="F59" s="272"/>
    </row>
    <row r="60" spans="1:7">
      <c r="B60" s="268"/>
      <c r="C60" s="269"/>
      <c r="D60" s="270"/>
      <c r="E60" s="271"/>
      <c r="F60" s="272"/>
    </row>
    <row r="61" spans="1:7">
      <c r="B61" s="268"/>
      <c r="C61" s="269"/>
      <c r="D61" s="270"/>
      <c r="E61" s="271"/>
      <c r="F61" s="272"/>
    </row>
    <row r="62" spans="1:7" ht="15.75">
      <c r="A62" s="445" t="s">
        <v>44</v>
      </c>
      <c r="B62" s="445"/>
      <c r="C62" s="445"/>
      <c r="D62" s="445"/>
      <c r="E62" s="445"/>
      <c r="F62" s="445"/>
      <c r="G62" s="445"/>
    </row>
    <row r="63" spans="1:7" ht="18.75" thickBot="1">
      <c r="A63" s="446" t="s">
        <v>45</v>
      </c>
      <c r="B63" s="446"/>
      <c r="C63" s="446"/>
      <c r="D63" s="446"/>
      <c r="E63" s="446"/>
      <c r="F63" s="446"/>
      <c r="G63" s="446"/>
    </row>
    <row r="64" spans="1:7" ht="27" thickBot="1">
      <c r="A64" s="447" t="s">
        <v>77</v>
      </c>
      <c r="B64" s="448"/>
      <c r="C64" s="448"/>
      <c r="D64" s="448"/>
      <c r="E64" s="448"/>
      <c r="F64" s="448"/>
      <c r="G64" s="449"/>
    </row>
    <row r="65" spans="1:11" ht="13.5" thickBot="1">
      <c r="A65" s="139"/>
      <c r="B65" s="140"/>
      <c r="C65" s="141"/>
      <c r="D65" s="142"/>
      <c r="E65" s="142"/>
      <c r="F65" s="143"/>
      <c r="G65" s="144"/>
    </row>
    <row r="66" spans="1:11" ht="13.5" thickBot="1">
      <c r="A66" s="145" t="s">
        <v>47</v>
      </c>
      <c r="B66" s="146" t="s">
        <v>48</v>
      </c>
      <c r="C66" s="147" t="s">
        <v>49</v>
      </c>
      <c r="D66" s="148" t="s">
        <v>50</v>
      </c>
      <c r="E66" s="149" t="s">
        <v>51</v>
      </c>
      <c r="F66" s="150" t="s">
        <v>52</v>
      </c>
      <c r="G66" s="151" t="s">
        <v>53</v>
      </c>
    </row>
    <row r="67" spans="1:11">
      <c r="A67" s="152"/>
      <c r="B67" s="153"/>
      <c r="C67" s="154" t="s">
        <v>54</v>
      </c>
      <c r="D67" s="149"/>
      <c r="E67" s="149"/>
      <c r="F67" s="155"/>
      <c r="G67" s="156"/>
    </row>
    <row r="68" spans="1:11">
      <c r="A68" s="157"/>
      <c r="B68" s="158"/>
      <c r="C68" s="159"/>
      <c r="D68" s="160"/>
      <c r="E68" s="160"/>
      <c r="F68" s="161"/>
      <c r="G68" s="162"/>
    </row>
    <row r="69" spans="1:11" ht="13.5" thickBot="1">
      <c r="A69" s="163"/>
      <c r="B69" s="164"/>
      <c r="C69" s="165"/>
      <c r="D69" s="166"/>
      <c r="E69" s="167" t="s">
        <v>55</v>
      </c>
      <c r="F69" s="168"/>
      <c r="G69" s="169"/>
    </row>
    <row r="70" spans="1:11">
      <c r="A70" s="223"/>
      <c r="B70" s="224"/>
      <c r="C70" s="274" t="s">
        <v>56</v>
      </c>
      <c r="D70" s="226"/>
      <c r="E70" s="275"/>
      <c r="F70" s="276"/>
      <c r="G70" s="228"/>
    </row>
    <row r="71" spans="1:11" ht="15.75">
      <c r="A71" s="223"/>
      <c r="B71" s="277" t="s">
        <v>57</v>
      </c>
      <c r="C71" s="278" t="s">
        <v>58</v>
      </c>
      <c r="D71" s="279" t="s">
        <v>59</v>
      </c>
      <c r="E71" s="279">
        <v>4</v>
      </c>
      <c r="F71" s="280">
        <v>402.43</v>
      </c>
      <c r="G71" s="281"/>
    </row>
    <row r="72" spans="1:11" ht="15.75">
      <c r="A72" s="223"/>
      <c r="B72" s="442" t="s">
        <v>74</v>
      </c>
      <c r="C72" s="282" t="s">
        <v>78</v>
      </c>
      <c r="D72" s="183" t="s">
        <v>71</v>
      </c>
      <c r="E72" s="183">
        <v>2</v>
      </c>
      <c r="F72" s="452">
        <v>5901.2</v>
      </c>
      <c r="G72" s="281"/>
    </row>
    <row r="73" spans="1:11" ht="15.75">
      <c r="A73" s="223"/>
      <c r="B73" s="443"/>
      <c r="C73" s="182" t="s">
        <v>79</v>
      </c>
      <c r="D73" s="183" t="s">
        <v>71</v>
      </c>
      <c r="E73" s="183">
        <v>1</v>
      </c>
      <c r="F73" s="452"/>
      <c r="G73" s="281"/>
    </row>
    <row r="74" spans="1:11" ht="31.5">
      <c r="A74" s="223"/>
      <c r="B74" s="177" t="s">
        <v>61</v>
      </c>
      <c r="C74" s="182" t="s">
        <v>62</v>
      </c>
      <c r="D74" s="183" t="s">
        <v>59</v>
      </c>
      <c r="E74" s="183">
        <v>4</v>
      </c>
      <c r="F74" s="184">
        <v>1233.5999999999999</v>
      </c>
      <c r="G74" s="228"/>
    </row>
    <row r="75" spans="1:11">
      <c r="A75" s="223"/>
      <c r="B75" s="224"/>
      <c r="C75" s="274"/>
      <c r="D75" s="247"/>
      <c r="E75" s="248"/>
      <c r="F75" s="249"/>
      <c r="G75" s="228"/>
    </row>
    <row r="76" spans="1:11" ht="13.5" thickBot="1">
      <c r="A76" s="163"/>
      <c r="B76" s="164"/>
      <c r="C76" s="186"/>
      <c r="D76" s="187"/>
      <c r="E76" s="167" t="s">
        <v>55</v>
      </c>
      <c r="F76" s="168">
        <f>SUM(F71:F75)</f>
        <v>7537.23</v>
      </c>
      <c r="G76" s="169"/>
    </row>
    <row r="77" spans="1:11">
      <c r="A77" s="188"/>
      <c r="B77" s="189"/>
      <c r="C77" s="283" t="s">
        <v>63</v>
      </c>
      <c r="D77" s="284"/>
      <c r="E77" s="284"/>
      <c r="F77" s="285"/>
      <c r="G77" s="193"/>
    </row>
    <row r="78" spans="1:11" ht="15.75">
      <c r="A78" s="194"/>
      <c r="B78" s="438" t="s">
        <v>80</v>
      </c>
      <c r="C78" s="286" t="s">
        <v>81</v>
      </c>
      <c r="D78" s="287" t="s">
        <v>67</v>
      </c>
      <c r="E78" s="287">
        <v>0.2</v>
      </c>
      <c r="F78" s="450">
        <v>4159.5600000000004</v>
      </c>
      <c r="G78" s="288"/>
      <c r="J78" t="s">
        <v>60</v>
      </c>
      <c r="K78" s="185">
        <f>F69+F87+F97+F102</f>
        <v>15285.73</v>
      </c>
    </row>
    <row r="79" spans="1:11" ht="15.75">
      <c r="A79" s="194"/>
      <c r="B79" s="440"/>
      <c r="C79" s="289" t="s">
        <v>82</v>
      </c>
      <c r="D79" s="290" t="s">
        <v>71</v>
      </c>
      <c r="E79" s="290">
        <v>1</v>
      </c>
      <c r="F79" s="451"/>
      <c r="G79" s="288"/>
    </row>
    <row r="80" spans="1:11" ht="15.75">
      <c r="A80" s="194"/>
      <c r="B80" s="457" t="s">
        <v>65</v>
      </c>
      <c r="C80" s="291" t="s">
        <v>83</v>
      </c>
      <c r="D80" s="292" t="s">
        <v>71</v>
      </c>
      <c r="E80" s="292">
        <v>1</v>
      </c>
      <c r="F80" s="467">
        <v>8922.3799999999992</v>
      </c>
      <c r="G80" s="288"/>
      <c r="J80" t="s">
        <v>64</v>
      </c>
      <c r="K80" s="185">
        <f>F76+F93+F108</f>
        <v>21819.72</v>
      </c>
    </row>
    <row r="81" spans="1:7" ht="15.75">
      <c r="A81" s="194"/>
      <c r="B81" s="472"/>
      <c r="C81" s="293" t="s">
        <v>84</v>
      </c>
      <c r="D81" s="292" t="s">
        <v>71</v>
      </c>
      <c r="E81" s="292">
        <v>1</v>
      </c>
      <c r="F81" s="467"/>
      <c r="G81" s="288"/>
    </row>
    <row r="82" spans="1:7" ht="15.75">
      <c r="A82" s="194"/>
      <c r="B82" s="472"/>
      <c r="C82" s="294" t="s">
        <v>85</v>
      </c>
      <c r="D82" s="292" t="s">
        <v>71</v>
      </c>
      <c r="E82" s="292">
        <v>1</v>
      </c>
      <c r="F82" s="467"/>
      <c r="G82" s="288"/>
    </row>
    <row r="83" spans="1:7" ht="15.75">
      <c r="A83" s="194"/>
      <c r="B83" s="472"/>
      <c r="C83" s="293" t="s">
        <v>86</v>
      </c>
      <c r="D83" s="292" t="s">
        <v>71</v>
      </c>
      <c r="E83" s="292">
        <v>1</v>
      </c>
      <c r="F83" s="467"/>
      <c r="G83" s="288"/>
    </row>
    <row r="84" spans="1:7" ht="15.75">
      <c r="A84" s="194"/>
      <c r="B84" s="472"/>
      <c r="C84" s="294" t="s">
        <v>87</v>
      </c>
      <c r="D84" s="292" t="s">
        <v>71</v>
      </c>
      <c r="E84" s="292">
        <v>1</v>
      </c>
      <c r="F84" s="467"/>
      <c r="G84" s="288"/>
    </row>
    <row r="85" spans="1:7" ht="15.75">
      <c r="A85" s="194"/>
      <c r="B85" s="458"/>
      <c r="C85" s="294" t="s">
        <v>88</v>
      </c>
      <c r="D85" s="292" t="s">
        <v>89</v>
      </c>
      <c r="E85" s="292">
        <v>1</v>
      </c>
      <c r="F85" s="467"/>
      <c r="G85" s="288"/>
    </row>
    <row r="86" spans="1:7" ht="15.75">
      <c r="A86" s="194"/>
      <c r="B86" s="211" t="s">
        <v>90</v>
      </c>
      <c r="C86" s="295" t="s">
        <v>91</v>
      </c>
      <c r="D86" s="292" t="s">
        <v>71</v>
      </c>
      <c r="E86" s="292">
        <v>1</v>
      </c>
      <c r="F86" s="296">
        <v>1649.79</v>
      </c>
      <c r="G86" s="288"/>
    </row>
    <row r="87" spans="1:7" ht="13.5" thickBot="1">
      <c r="A87" s="200"/>
      <c r="B87" s="201"/>
      <c r="C87" s="202"/>
      <c r="D87" s="203"/>
      <c r="E87" s="167" t="s">
        <v>55</v>
      </c>
      <c r="F87" s="168">
        <f>SUM(F78:F86)</f>
        <v>14731.73</v>
      </c>
      <c r="G87" s="204"/>
    </row>
    <row r="88" spans="1:7">
      <c r="A88" s="297"/>
      <c r="B88" s="298"/>
      <c r="C88" s="239" t="s">
        <v>63</v>
      </c>
      <c r="D88" s="299"/>
      <c r="E88" s="299"/>
      <c r="F88" s="300"/>
      <c r="G88" s="301"/>
    </row>
    <row r="89" spans="1:7">
      <c r="A89" s="188"/>
      <c r="B89" s="189"/>
      <c r="C89" s="196" t="s">
        <v>56</v>
      </c>
      <c r="D89" s="284"/>
      <c r="E89" s="284"/>
      <c r="F89" s="302"/>
      <c r="G89" s="206"/>
    </row>
    <row r="90" spans="1:7" ht="15.75">
      <c r="A90" s="188"/>
      <c r="B90" s="195" t="s">
        <v>80</v>
      </c>
      <c r="C90" s="278" t="s">
        <v>66</v>
      </c>
      <c r="D90" s="279" t="s">
        <v>89</v>
      </c>
      <c r="E90" s="303">
        <v>1</v>
      </c>
      <c r="F90" s="280">
        <v>3336.41</v>
      </c>
      <c r="G90" s="304"/>
    </row>
    <row r="91" spans="1:7" ht="15.75">
      <c r="A91" s="188"/>
      <c r="B91" s="305" t="s">
        <v>65</v>
      </c>
      <c r="C91" s="278" t="s">
        <v>66</v>
      </c>
      <c r="D91" s="279" t="s">
        <v>89</v>
      </c>
      <c r="E91" s="279">
        <v>15</v>
      </c>
      <c r="F91" s="280">
        <v>10009.219999999999</v>
      </c>
      <c r="G91" s="304"/>
    </row>
    <row r="92" spans="1:7" ht="15">
      <c r="A92" s="188"/>
      <c r="B92" s="306" t="s">
        <v>74</v>
      </c>
      <c r="C92" s="307" t="s">
        <v>92</v>
      </c>
      <c r="D92" s="213" t="s">
        <v>89</v>
      </c>
      <c r="E92" s="308">
        <v>10</v>
      </c>
      <c r="F92" s="215">
        <v>235.22</v>
      </c>
      <c r="G92" s="304"/>
    </row>
    <row r="93" spans="1:7" ht="13.5" thickBot="1">
      <c r="A93" s="163"/>
      <c r="B93" s="309"/>
      <c r="C93" s="310"/>
      <c r="D93" s="187"/>
      <c r="E93" s="222" t="s">
        <v>55</v>
      </c>
      <c r="F93" s="168">
        <f>SUM(F90:F92)</f>
        <v>13580.85</v>
      </c>
      <c r="G93" s="169"/>
    </row>
    <row r="94" spans="1:7">
      <c r="A94" s="223"/>
      <c r="B94" s="311"/>
      <c r="C94" s="312" t="s">
        <v>72</v>
      </c>
      <c r="D94" s="226"/>
      <c r="E94" s="226"/>
      <c r="F94" s="227"/>
      <c r="G94" s="228"/>
    </row>
    <row r="95" spans="1:7" ht="15.75">
      <c r="A95" s="229"/>
      <c r="B95" s="305"/>
      <c r="C95" s="313"/>
      <c r="D95" s="292"/>
      <c r="E95" s="292"/>
      <c r="F95" s="296"/>
      <c r="G95" s="314"/>
    </row>
    <row r="96" spans="1:7">
      <c r="A96" s="229"/>
      <c r="B96" s="195"/>
      <c r="C96" s="230"/>
      <c r="D96" s="224"/>
      <c r="E96" s="224"/>
      <c r="F96" s="231"/>
      <c r="G96" s="232"/>
    </row>
    <row r="97" spans="1:7" ht="13.5" thickBot="1">
      <c r="A97" s="229"/>
      <c r="B97" s="233"/>
      <c r="C97" s="234"/>
      <c r="D97" s="235"/>
      <c r="E97" s="236" t="s">
        <v>55</v>
      </c>
      <c r="F97" s="237"/>
      <c r="G97" s="169"/>
    </row>
    <row r="98" spans="1:7">
      <c r="A98" s="152"/>
      <c r="B98" s="238"/>
      <c r="C98" s="315" t="s">
        <v>73</v>
      </c>
      <c r="D98" s="316"/>
      <c r="E98" s="316"/>
      <c r="F98" s="317"/>
      <c r="G98" s="228"/>
    </row>
    <row r="99" spans="1:7" ht="15.75">
      <c r="A99" s="157"/>
      <c r="B99" s="251" t="s">
        <v>57</v>
      </c>
      <c r="C99" s="207" t="s">
        <v>93</v>
      </c>
      <c r="D99" s="208" t="s">
        <v>71</v>
      </c>
      <c r="E99" s="208">
        <v>2</v>
      </c>
      <c r="F99" s="318">
        <v>151</v>
      </c>
      <c r="G99" s="255"/>
    </row>
    <row r="100" spans="1:7" ht="31.5">
      <c r="A100" s="157"/>
      <c r="B100" s="442" t="s">
        <v>94</v>
      </c>
      <c r="C100" s="319" t="s">
        <v>95</v>
      </c>
      <c r="D100" s="320" t="s">
        <v>96</v>
      </c>
      <c r="E100" s="320">
        <v>1</v>
      </c>
      <c r="F100" s="473">
        <v>403</v>
      </c>
      <c r="G100" s="162"/>
    </row>
    <row r="101" spans="1:7" ht="31.5">
      <c r="A101" s="242"/>
      <c r="B101" s="443"/>
      <c r="C101" s="319" t="s">
        <v>97</v>
      </c>
      <c r="D101" s="320" t="s">
        <v>96</v>
      </c>
      <c r="E101" s="320">
        <v>1</v>
      </c>
      <c r="F101" s="474"/>
      <c r="G101" s="162"/>
    </row>
    <row r="102" spans="1:7" ht="13.5" thickBot="1">
      <c r="A102" s="163"/>
      <c r="B102" s="164"/>
      <c r="C102" s="246"/>
      <c r="D102" s="187"/>
      <c r="E102" s="222" t="s">
        <v>55</v>
      </c>
      <c r="F102" s="168">
        <f>SUM(F99:F101)</f>
        <v>554</v>
      </c>
      <c r="G102" s="169"/>
    </row>
    <row r="103" spans="1:7">
      <c r="A103" s="223"/>
      <c r="B103" s="224"/>
      <c r="C103" s="239" t="s">
        <v>73</v>
      </c>
      <c r="D103" s="247"/>
      <c r="E103" s="248"/>
      <c r="F103" s="249"/>
      <c r="G103" s="228"/>
    </row>
    <row r="104" spans="1:7">
      <c r="A104" s="157"/>
      <c r="B104" s="177"/>
      <c r="C104" s="196" t="s">
        <v>56</v>
      </c>
      <c r="D104" s="235"/>
      <c r="E104" s="236"/>
      <c r="F104" s="250"/>
      <c r="G104" s="162"/>
    </row>
    <row r="105" spans="1:7" ht="15.75">
      <c r="A105" s="157"/>
      <c r="B105" s="251" t="s">
        <v>90</v>
      </c>
      <c r="C105" s="321" t="s">
        <v>75</v>
      </c>
      <c r="D105" s="210" t="s">
        <v>71</v>
      </c>
      <c r="E105" s="210">
        <v>1</v>
      </c>
      <c r="F105" s="322">
        <v>68.040000000000006</v>
      </c>
      <c r="G105" s="255"/>
    </row>
    <row r="106" spans="1:7">
      <c r="A106" s="157"/>
      <c r="B106" s="454" t="s">
        <v>74</v>
      </c>
      <c r="C106" s="252" t="s">
        <v>75</v>
      </c>
      <c r="D106" s="253" t="s">
        <v>71</v>
      </c>
      <c r="E106" s="253">
        <v>1</v>
      </c>
      <c r="F106" s="456">
        <v>633.6</v>
      </c>
      <c r="G106" s="255"/>
    </row>
    <row r="107" spans="1:7">
      <c r="A107" s="157"/>
      <c r="B107" s="455"/>
      <c r="C107" s="252" t="s">
        <v>98</v>
      </c>
      <c r="D107" s="253" t="s">
        <v>71</v>
      </c>
      <c r="E107" s="253">
        <v>2</v>
      </c>
      <c r="F107" s="456"/>
      <c r="G107" s="255"/>
    </row>
    <row r="108" spans="1:7" ht="13.5" thickBot="1">
      <c r="A108" s="163"/>
      <c r="B108" s="164"/>
      <c r="C108" s="323"/>
      <c r="D108" s="324"/>
      <c r="E108" s="325" t="s">
        <v>55</v>
      </c>
      <c r="F108" s="326">
        <f>SUM(F105:F107)</f>
        <v>701.64</v>
      </c>
      <c r="G108" s="169"/>
    </row>
    <row r="109" spans="1:7" ht="13.5" thickBot="1">
      <c r="A109" s="258"/>
      <c r="B109" s="259"/>
      <c r="C109" s="260"/>
      <c r="D109" s="259"/>
      <c r="E109" s="261" t="s">
        <v>76</v>
      </c>
      <c r="F109" s="262">
        <f>F69+F76+F87+F93+F97+F102+F108</f>
        <v>37105.449999999997</v>
      </c>
      <c r="G109" s="263"/>
    </row>
    <row r="110" spans="1:7">
      <c r="A110" s="139"/>
      <c r="B110" s="142"/>
      <c r="C110" s="141"/>
      <c r="D110" s="142"/>
      <c r="E110" s="264"/>
      <c r="F110" s="265"/>
      <c r="G110" s="266"/>
    </row>
    <row r="111" spans="1:7">
      <c r="B111" s="268"/>
      <c r="C111" s="269" t="s">
        <v>22</v>
      </c>
      <c r="D111" s="270"/>
      <c r="E111" s="271" t="s">
        <v>24</v>
      </c>
      <c r="F111" s="272"/>
    </row>
    <row r="112" spans="1:7">
      <c r="B112" s="268"/>
      <c r="C112" s="269"/>
      <c r="D112" s="270"/>
      <c r="E112" s="407"/>
      <c r="F112" s="272"/>
    </row>
    <row r="113" spans="1:7">
      <c r="B113" s="268"/>
      <c r="C113" s="269"/>
      <c r="D113" s="270"/>
      <c r="E113" s="407"/>
      <c r="F113" s="272"/>
    </row>
    <row r="114" spans="1:7">
      <c r="B114" s="268"/>
      <c r="C114" s="269"/>
      <c r="D114" s="270"/>
      <c r="E114" s="407"/>
      <c r="F114" s="272"/>
    </row>
    <row r="115" spans="1:7">
      <c r="B115" s="268"/>
      <c r="C115" s="269"/>
      <c r="D115" s="270"/>
      <c r="E115" s="407"/>
      <c r="F115" s="272"/>
    </row>
    <row r="116" spans="1:7">
      <c r="B116" s="268"/>
      <c r="C116" s="269"/>
      <c r="D116" s="270"/>
      <c r="E116" s="407"/>
      <c r="F116" s="272"/>
    </row>
    <row r="117" spans="1:7" ht="15.75">
      <c r="A117" s="445" t="s">
        <v>44</v>
      </c>
      <c r="B117" s="445"/>
      <c r="C117" s="445"/>
      <c r="D117" s="445"/>
      <c r="E117" s="445"/>
      <c r="F117" s="445"/>
      <c r="G117" s="445"/>
    </row>
    <row r="118" spans="1:7" ht="18.75" thickBot="1">
      <c r="A118" s="446" t="s">
        <v>45</v>
      </c>
      <c r="B118" s="446"/>
      <c r="C118" s="446"/>
      <c r="D118" s="446"/>
      <c r="E118" s="446"/>
      <c r="F118" s="446"/>
      <c r="G118" s="446"/>
    </row>
    <row r="119" spans="1:7" ht="27" thickBot="1">
      <c r="A119" s="447" t="s">
        <v>99</v>
      </c>
      <c r="B119" s="448"/>
      <c r="C119" s="448"/>
      <c r="D119" s="448"/>
      <c r="E119" s="448"/>
      <c r="F119" s="448"/>
      <c r="G119" s="449"/>
    </row>
    <row r="120" spans="1:7" ht="13.5" thickBot="1">
      <c r="A120" s="139"/>
      <c r="B120" s="140"/>
      <c r="C120" s="141"/>
      <c r="D120" s="142"/>
      <c r="E120" s="142"/>
      <c r="F120" s="143"/>
      <c r="G120" s="144"/>
    </row>
    <row r="121" spans="1:7" ht="13.5" thickBot="1">
      <c r="A121" s="145" t="s">
        <v>47</v>
      </c>
      <c r="B121" s="146" t="s">
        <v>48</v>
      </c>
      <c r="C121" s="147" t="s">
        <v>49</v>
      </c>
      <c r="D121" s="148" t="s">
        <v>50</v>
      </c>
      <c r="E121" s="149" t="s">
        <v>51</v>
      </c>
      <c r="F121" s="150" t="s">
        <v>52</v>
      </c>
      <c r="G121" s="151" t="s">
        <v>53</v>
      </c>
    </row>
    <row r="122" spans="1:7">
      <c r="A122" s="152"/>
      <c r="B122" s="153"/>
      <c r="C122" s="154" t="s">
        <v>54</v>
      </c>
      <c r="D122" s="149"/>
      <c r="E122" s="149"/>
      <c r="F122" s="155"/>
      <c r="G122" s="156"/>
    </row>
    <row r="123" spans="1:7" ht="15.75">
      <c r="A123" s="223"/>
      <c r="B123" s="460" t="s">
        <v>90</v>
      </c>
      <c r="C123" s="327" t="s">
        <v>100</v>
      </c>
      <c r="D123" s="183" t="s">
        <v>101</v>
      </c>
      <c r="E123" s="183">
        <v>2</v>
      </c>
      <c r="F123" s="452">
        <v>1574.96</v>
      </c>
      <c r="G123" s="328"/>
    </row>
    <row r="124" spans="1:7" ht="15.75">
      <c r="A124" s="223"/>
      <c r="B124" s="461"/>
      <c r="C124" s="329" t="s">
        <v>102</v>
      </c>
      <c r="D124" s="279" t="s">
        <v>89</v>
      </c>
      <c r="E124" s="279">
        <v>10</v>
      </c>
      <c r="F124" s="453"/>
      <c r="G124" s="328"/>
    </row>
    <row r="125" spans="1:7" ht="15.75">
      <c r="A125" s="223"/>
      <c r="B125" s="460" t="s">
        <v>103</v>
      </c>
      <c r="C125" s="282" t="s">
        <v>100</v>
      </c>
      <c r="D125" s="183" t="s">
        <v>101</v>
      </c>
      <c r="E125" s="208">
        <v>8</v>
      </c>
      <c r="F125" s="452">
        <v>10521.72</v>
      </c>
      <c r="G125" s="328"/>
    </row>
    <row r="126" spans="1:7" ht="15.75">
      <c r="A126" s="223"/>
      <c r="B126" s="466"/>
      <c r="C126" s="182" t="s">
        <v>104</v>
      </c>
      <c r="D126" s="183" t="s">
        <v>89</v>
      </c>
      <c r="E126" s="208">
        <v>3</v>
      </c>
      <c r="F126" s="452"/>
      <c r="G126" s="328"/>
    </row>
    <row r="127" spans="1:7" ht="15.75">
      <c r="A127" s="223"/>
      <c r="B127" s="466"/>
      <c r="C127" s="282" t="s">
        <v>105</v>
      </c>
      <c r="D127" s="183" t="s">
        <v>71</v>
      </c>
      <c r="E127" s="183">
        <v>1</v>
      </c>
      <c r="F127" s="452"/>
      <c r="G127" s="328"/>
    </row>
    <row r="128" spans="1:7" ht="15.75">
      <c r="A128" s="223"/>
      <c r="B128" s="466"/>
      <c r="C128" s="182" t="s">
        <v>106</v>
      </c>
      <c r="D128" s="183" t="s">
        <v>71</v>
      </c>
      <c r="E128" s="208">
        <v>1</v>
      </c>
      <c r="F128" s="452"/>
      <c r="G128" s="328"/>
    </row>
    <row r="129" spans="1:11" ht="15.75">
      <c r="A129" s="223"/>
      <c r="B129" s="461"/>
      <c r="C129" s="182" t="s">
        <v>107</v>
      </c>
      <c r="D129" s="183" t="s">
        <v>59</v>
      </c>
      <c r="E129" s="208">
        <v>0.5</v>
      </c>
      <c r="F129" s="452"/>
      <c r="G129" s="328"/>
    </row>
    <row r="130" spans="1:11" ht="13.5" thickBot="1">
      <c r="A130" s="163"/>
      <c r="B130" s="164"/>
      <c r="C130" s="165"/>
      <c r="D130" s="166"/>
      <c r="E130" s="167" t="s">
        <v>55</v>
      </c>
      <c r="F130" s="168">
        <f>SUM(F123:F129)</f>
        <v>12096.68</v>
      </c>
      <c r="G130" s="169"/>
    </row>
    <row r="131" spans="1:11">
      <c r="A131" s="223"/>
      <c r="B131" s="224"/>
      <c r="C131" s="274" t="s">
        <v>56</v>
      </c>
      <c r="D131" s="226"/>
      <c r="E131" s="275"/>
      <c r="F131" s="276"/>
      <c r="G131" s="228"/>
    </row>
    <row r="132" spans="1:11" ht="15.75">
      <c r="A132" s="223"/>
      <c r="B132" s="277" t="s">
        <v>57</v>
      </c>
      <c r="C132" s="182" t="s">
        <v>58</v>
      </c>
      <c r="D132" s="183" t="s">
        <v>59</v>
      </c>
      <c r="E132" s="183">
        <v>4</v>
      </c>
      <c r="F132" s="184">
        <v>402.43</v>
      </c>
      <c r="G132" s="281"/>
    </row>
    <row r="133" spans="1:11" ht="15.75">
      <c r="A133" s="223"/>
      <c r="B133" s="330" t="s">
        <v>103</v>
      </c>
      <c r="C133" s="331" t="s">
        <v>108</v>
      </c>
      <c r="D133" s="179" t="s">
        <v>71</v>
      </c>
      <c r="E133" s="332">
        <v>1</v>
      </c>
      <c r="F133" s="184">
        <v>614.04</v>
      </c>
      <c r="G133" s="281"/>
    </row>
    <row r="134" spans="1:11" ht="31.5">
      <c r="A134" s="223"/>
      <c r="B134" s="177" t="s">
        <v>61</v>
      </c>
      <c r="C134" s="182" t="s">
        <v>62</v>
      </c>
      <c r="D134" s="183" t="s">
        <v>59</v>
      </c>
      <c r="E134" s="183">
        <v>4</v>
      </c>
      <c r="F134" s="184">
        <v>1233.5999999999999</v>
      </c>
      <c r="G134" s="228"/>
    </row>
    <row r="135" spans="1:11" ht="13.5" thickBot="1">
      <c r="A135" s="163"/>
      <c r="B135" s="164"/>
      <c r="C135" s="186"/>
      <c r="D135" s="187"/>
      <c r="E135" s="167" t="s">
        <v>55</v>
      </c>
      <c r="F135" s="168">
        <f>SUM(F132:F134)</f>
        <v>2250.0700000000002</v>
      </c>
      <c r="G135" s="169"/>
      <c r="J135" t="s">
        <v>64</v>
      </c>
      <c r="K135" s="185">
        <f>F135+F146+F158</f>
        <v>3694.39</v>
      </c>
    </row>
    <row r="136" spans="1:11">
      <c r="A136" s="188"/>
      <c r="B136" s="189"/>
      <c r="C136" s="283" t="s">
        <v>63</v>
      </c>
      <c r="D136" s="284"/>
      <c r="E136" s="284"/>
      <c r="F136" s="285"/>
      <c r="G136" s="193"/>
    </row>
    <row r="137" spans="1:11" ht="15.75">
      <c r="A137" s="194"/>
      <c r="B137" s="211" t="s">
        <v>109</v>
      </c>
      <c r="C137" s="333" t="s">
        <v>110</v>
      </c>
      <c r="D137" s="334" t="s">
        <v>71</v>
      </c>
      <c r="E137" s="334">
        <v>1</v>
      </c>
      <c r="F137" s="335">
        <v>356.06</v>
      </c>
      <c r="G137" s="288"/>
    </row>
    <row r="138" spans="1:11" ht="13.5" thickBot="1">
      <c r="A138" s="200"/>
      <c r="B138" s="201"/>
      <c r="C138" s="202"/>
      <c r="D138" s="203"/>
      <c r="E138" s="167" t="s">
        <v>55</v>
      </c>
      <c r="F138" s="168">
        <f>SUM(F137:F137)</f>
        <v>356.06</v>
      </c>
      <c r="G138" s="204"/>
    </row>
    <row r="139" spans="1:11">
      <c r="A139" s="188"/>
      <c r="B139" s="189"/>
      <c r="C139" s="190" t="s">
        <v>63</v>
      </c>
      <c r="D139" s="191"/>
      <c r="E139" s="191"/>
      <c r="F139" s="205"/>
      <c r="G139" s="206"/>
    </row>
    <row r="140" spans="1:11">
      <c r="A140" s="188"/>
      <c r="B140" s="189"/>
      <c r="C140" s="196" t="s">
        <v>56</v>
      </c>
      <c r="D140" s="284"/>
      <c r="E140" s="284"/>
      <c r="F140" s="302"/>
      <c r="G140" s="206"/>
    </row>
    <row r="141" spans="1:11" ht="15.75">
      <c r="A141" s="188"/>
      <c r="B141" s="438" t="s">
        <v>57</v>
      </c>
      <c r="C141" s="336" t="s">
        <v>111</v>
      </c>
      <c r="D141" s="208" t="s">
        <v>71</v>
      </c>
      <c r="E141" s="208">
        <v>1</v>
      </c>
      <c r="F141" s="469">
        <v>577.33000000000004</v>
      </c>
      <c r="G141" s="304"/>
    </row>
    <row r="142" spans="1:11" ht="15.75">
      <c r="A142" s="188"/>
      <c r="B142" s="439"/>
      <c r="C142" s="336" t="s">
        <v>112</v>
      </c>
      <c r="D142" s="208" t="s">
        <v>71</v>
      </c>
      <c r="E142" s="208">
        <v>1</v>
      </c>
      <c r="F142" s="469"/>
      <c r="G142" s="304"/>
    </row>
    <row r="143" spans="1:11" ht="15.75">
      <c r="A143" s="188"/>
      <c r="B143" s="440"/>
      <c r="C143" s="289" t="s">
        <v>113</v>
      </c>
      <c r="D143" s="210" t="s">
        <v>71</v>
      </c>
      <c r="E143" s="210">
        <v>1</v>
      </c>
      <c r="F143" s="470"/>
      <c r="G143" s="304"/>
    </row>
    <row r="144" spans="1:11" ht="15">
      <c r="A144" s="188"/>
      <c r="B144" s="438" t="s">
        <v>74</v>
      </c>
      <c r="C144" s="307" t="s">
        <v>92</v>
      </c>
      <c r="D144" s="213" t="s">
        <v>89</v>
      </c>
      <c r="E144" s="308">
        <v>20</v>
      </c>
      <c r="F144" s="441">
        <v>662.91</v>
      </c>
      <c r="G144" s="304"/>
    </row>
    <row r="145" spans="1:7" ht="15">
      <c r="A145" s="188"/>
      <c r="B145" s="440"/>
      <c r="C145" s="212" t="s">
        <v>111</v>
      </c>
      <c r="D145" s="213" t="s">
        <v>71</v>
      </c>
      <c r="E145" s="308">
        <v>1</v>
      </c>
      <c r="F145" s="441"/>
      <c r="G145" s="304"/>
    </row>
    <row r="146" spans="1:7" ht="13.5" thickBot="1">
      <c r="A146" s="163"/>
      <c r="B146" s="164"/>
      <c r="C146" s="221"/>
      <c r="D146" s="187"/>
      <c r="E146" s="222" t="s">
        <v>55</v>
      </c>
      <c r="F146" s="168">
        <f>SUM(F141:F145)</f>
        <v>1240.24</v>
      </c>
      <c r="G146" s="169"/>
    </row>
    <row r="147" spans="1:7">
      <c r="A147" s="223"/>
      <c r="B147" s="224"/>
      <c r="C147" s="225" t="s">
        <v>72</v>
      </c>
      <c r="D147" s="226"/>
      <c r="E147" s="226"/>
      <c r="F147" s="227"/>
      <c r="G147" s="228"/>
    </row>
    <row r="148" spans="1:7">
      <c r="A148" s="229"/>
      <c r="B148" s="195"/>
      <c r="C148" s="230"/>
      <c r="D148" s="224"/>
      <c r="E148" s="224"/>
      <c r="F148" s="231"/>
      <c r="G148" s="232"/>
    </row>
    <row r="149" spans="1:7" ht="13.5" thickBot="1">
      <c r="A149" s="229"/>
      <c r="B149" s="233"/>
      <c r="C149" s="234"/>
      <c r="D149" s="235"/>
      <c r="E149" s="236" t="s">
        <v>55</v>
      </c>
      <c r="F149" s="237">
        <f>SUM(F148:F148)</f>
        <v>0</v>
      </c>
      <c r="G149" s="169"/>
    </row>
    <row r="150" spans="1:7">
      <c r="A150" s="152"/>
      <c r="B150" s="238"/>
      <c r="C150" s="239" t="s">
        <v>73</v>
      </c>
      <c r="D150" s="240"/>
      <c r="E150" s="240"/>
      <c r="F150" s="241"/>
      <c r="G150" s="228"/>
    </row>
    <row r="151" spans="1:7" ht="15.75">
      <c r="A151" s="157"/>
      <c r="B151" s="442" t="s">
        <v>80</v>
      </c>
      <c r="C151" s="337" t="s">
        <v>114</v>
      </c>
      <c r="D151" s="287" t="s">
        <v>71</v>
      </c>
      <c r="E151" s="287">
        <v>2</v>
      </c>
      <c r="F151" s="451">
        <v>389.42</v>
      </c>
      <c r="G151" s="162"/>
    </row>
    <row r="152" spans="1:7" ht="15.75">
      <c r="A152" s="157"/>
      <c r="B152" s="443"/>
      <c r="C152" s="338" t="s">
        <v>115</v>
      </c>
      <c r="D152" s="290" t="s">
        <v>71</v>
      </c>
      <c r="E152" s="290">
        <v>1</v>
      </c>
      <c r="F152" s="471"/>
      <c r="G152" s="162"/>
    </row>
    <row r="153" spans="1:7" ht="15.75">
      <c r="A153" s="339"/>
      <c r="B153" s="251" t="s">
        <v>65</v>
      </c>
      <c r="C153" s="336" t="s">
        <v>114</v>
      </c>
      <c r="D153" s="287" t="s">
        <v>71</v>
      </c>
      <c r="E153" s="287">
        <v>2</v>
      </c>
      <c r="F153" s="340">
        <v>146.28</v>
      </c>
      <c r="G153" s="255"/>
    </row>
    <row r="154" spans="1:7" ht="13.5" thickBot="1">
      <c r="A154" s="163"/>
      <c r="B154" s="164"/>
      <c r="C154" s="246"/>
      <c r="D154" s="187"/>
      <c r="E154" s="222" t="s">
        <v>55</v>
      </c>
      <c r="F154" s="168">
        <f>SUM(F151:F153)</f>
        <v>535.70000000000005</v>
      </c>
      <c r="G154" s="169"/>
    </row>
    <row r="155" spans="1:7">
      <c r="A155" s="223"/>
      <c r="B155" s="224"/>
      <c r="C155" s="239" t="s">
        <v>73</v>
      </c>
      <c r="D155" s="247"/>
      <c r="E155" s="248"/>
      <c r="F155" s="249"/>
      <c r="G155" s="228"/>
    </row>
    <row r="156" spans="1:7">
      <c r="A156" s="157"/>
      <c r="B156" s="177"/>
      <c r="C156" s="196" t="s">
        <v>56</v>
      </c>
      <c r="D156" s="235"/>
      <c r="E156" s="236"/>
      <c r="F156" s="250"/>
      <c r="G156" s="162"/>
    </row>
    <row r="157" spans="1:7" ht="15.75">
      <c r="A157" s="157"/>
      <c r="B157" s="251" t="s">
        <v>69</v>
      </c>
      <c r="C157" s="341" t="s">
        <v>75</v>
      </c>
      <c r="D157" s="208" t="s">
        <v>71</v>
      </c>
      <c r="E157" s="208">
        <v>3</v>
      </c>
      <c r="F157" s="318">
        <v>204.08</v>
      </c>
      <c r="G157" s="255"/>
    </row>
    <row r="158" spans="1:7" ht="13.5" thickBot="1">
      <c r="A158" s="163"/>
      <c r="B158" s="164"/>
      <c r="C158" s="246"/>
      <c r="D158" s="187"/>
      <c r="E158" s="222" t="s">
        <v>55</v>
      </c>
      <c r="F158" s="168">
        <f>SUM(F157:F157)</f>
        <v>204.08</v>
      </c>
      <c r="G158" s="169"/>
    </row>
    <row r="159" spans="1:7" ht="13.5" thickBot="1">
      <c r="A159" s="258"/>
      <c r="B159" s="259"/>
      <c r="C159" s="260"/>
      <c r="D159" s="259"/>
      <c r="E159" s="261" t="s">
        <v>76</v>
      </c>
      <c r="F159" s="262">
        <f>F130+F135+F138+F146+F149+F154+F158</f>
        <v>16682.830000000002</v>
      </c>
      <c r="G159" s="263"/>
    </row>
    <row r="160" spans="1:7">
      <c r="A160" s="139"/>
      <c r="B160" s="142"/>
      <c r="C160" s="141"/>
      <c r="D160" s="142"/>
      <c r="E160" s="264"/>
      <c r="F160" s="265"/>
      <c r="G160" s="266"/>
    </row>
    <row r="161" spans="1:7">
      <c r="B161" s="268"/>
      <c r="C161" s="269" t="s">
        <v>22</v>
      </c>
      <c r="D161" s="270"/>
      <c r="E161" s="271" t="s">
        <v>24</v>
      </c>
      <c r="F161" s="272"/>
    </row>
    <row r="162" spans="1:7">
      <c r="B162" s="268"/>
      <c r="C162" s="269"/>
      <c r="D162" s="270"/>
      <c r="E162" s="271"/>
      <c r="F162" s="272"/>
    </row>
    <row r="163" spans="1:7">
      <c r="B163" s="268"/>
      <c r="C163" s="269"/>
      <c r="D163" s="270"/>
      <c r="E163" s="407"/>
      <c r="F163" s="272"/>
    </row>
    <row r="164" spans="1:7">
      <c r="B164" s="268"/>
      <c r="C164" s="269"/>
      <c r="D164" s="270"/>
      <c r="E164" s="407"/>
      <c r="F164" s="272"/>
    </row>
    <row r="165" spans="1:7">
      <c r="B165" s="268"/>
      <c r="C165" s="269"/>
      <c r="D165" s="270"/>
      <c r="E165" s="407"/>
      <c r="F165" s="272"/>
    </row>
    <row r="166" spans="1:7">
      <c r="B166" s="268"/>
      <c r="C166" s="269"/>
      <c r="D166" s="270"/>
      <c r="E166" s="407"/>
      <c r="F166" s="272"/>
    </row>
    <row r="167" spans="1:7">
      <c r="B167" s="268"/>
      <c r="C167" s="269"/>
      <c r="D167" s="270"/>
      <c r="E167" s="271"/>
      <c r="F167" s="272"/>
    </row>
    <row r="168" spans="1:7">
      <c r="B168" s="268"/>
      <c r="C168" s="269"/>
      <c r="D168" s="270"/>
      <c r="E168" s="271"/>
      <c r="F168" s="272"/>
    </row>
    <row r="169" spans="1:7">
      <c r="B169" s="268"/>
      <c r="C169" s="269"/>
      <c r="D169" s="270"/>
      <c r="E169" s="407"/>
      <c r="F169" s="272"/>
    </row>
    <row r="170" spans="1:7">
      <c r="B170" s="268"/>
      <c r="C170" s="269"/>
      <c r="D170" s="270"/>
      <c r="E170" s="271"/>
      <c r="F170" s="272"/>
    </row>
    <row r="171" spans="1:7">
      <c r="B171" s="268"/>
      <c r="C171" s="269"/>
      <c r="D171" s="270"/>
      <c r="E171" s="271"/>
      <c r="F171" s="272"/>
    </row>
    <row r="172" spans="1:7">
      <c r="B172" s="268"/>
      <c r="C172" s="269"/>
      <c r="D172" s="270"/>
      <c r="E172" s="271"/>
      <c r="F172" s="272"/>
    </row>
    <row r="173" spans="1:7">
      <c r="B173" s="268"/>
      <c r="C173" s="269"/>
      <c r="D173" s="270"/>
      <c r="E173" s="271"/>
      <c r="F173" s="272"/>
    </row>
    <row r="174" spans="1:7" ht="15.75">
      <c r="A174" s="445" t="s">
        <v>44</v>
      </c>
      <c r="B174" s="445"/>
      <c r="C174" s="445"/>
      <c r="D174" s="445"/>
      <c r="E174" s="445"/>
      <c r="F174" s="445"/>
      <c r="G174" s="445"/>
    </row>
    <row r="175" spans="1:7" ht="18.75" thickBot="1">
      <c r="A175" s="446" t="s">
        <v>45</v>
      </c>
      <c r="B175" s="446"/>
      <c r="C175" s="446"/>
      <c r="D175" s="446"/>
      <c r="E175" s="446"/>
      <c r="F175" s="446"/>
      <c r="G175" s="446"/>
    </row>
    <row r="176" spans="1:7" ht="27" thickBot="1">
      <c r="A176" s="447" t="s">
        <v>116</v>
      </c>
      <c r="B176" s="448"/>
      <c r="C176" s="448"/>
      <c r="D176" s="448"/>
      <c r="E176" s="448"/>
      <c r="F176" s="448"/>
      <c r="G176" s="449"/>
    </row>
    <row r="177" spans="1:10" ht="13.5" thickBot="1">
      <c r="A177" s="139"/>
      <c r="B177" s="140"/>
      <c r="C177" s="141"/>
      <c r="D177" s="142"/>
      <c r="E177" s="142"/>
      <c r="F177" s="143"/>
      <c r="G177" s="144"/>
    </row>
    <row r="178" spans="1:10" ht="13.5" thickBot="1">
      <c r="A178" s="145" t="s">
        <v>47</v>
      </c>
      <c r="B178" s="146" t="s">
        <v>48</v>
      </c>
      <c r="C178" s="342" t="s">
        <v>49</v>
      </c>
      <c r="D178" s="148" t="s">
        <v>50</v>
      </c>
      <c r="E178" s="149" t="s">
        <v>51</v>
      </c>
      <c r="F178" s="150" t="s">
        <v>52</v>
      </c>
      <c r="G178" s="151" t="s">
        <v>53</v>
      </c>
    </row>
    <row r="179" spans="1:10">
      <c r="A179" s="152"/>
      <c r="B179" s="343"/>
      <c r="C179" s="344" t="s">
        <v>54</v>
      </c>
      <c r="D179" s="345"/>
      <c r="E179" s="345"/>
      <c r="F179" s="161"/>
      <c r="G179" s="346"/>
    </row>
    <row r="180" spans="1:10" ht="15.75">
      <c r="A180" s="223"/>
      <c r="B180" s="347" t="s">
        <v>117</v>
      </c>
      <c r="C180" s="348" t="s">
        <v>100</v>
      </c>
      <c r="D180" s="279" t="s">
        <v>101</v>
      </c>
      <c r="E180" s="210">
        <v>6</v>
      </c>
      <c r="F180" s="280">
        <v>3015.17</v>
      </c>
      <c r="G180" s="328"/>
    </row>
    <row r="181" spans="1:10" ht="15.75">
      <c r="A181" s="223"/>
      <c r="B181" s="460" t="s">
        <v>69</v>
      </c>
      <c r="C181" s="341" t="s">
        <v>100</v>
      </c>
      <c r="D181" s="208" t="s">
        <v>101</v>
      </c>
      <c r="E181" s="208">
        <v>26</v>
      </c>
      <c r="F181" s="450">
        <v>15223.03</v>
      </c>
      <c r="G181" s="328"/>
    </row>
    <row r="182" spans="1:10" ht="15.75">
      <c r="A182" s="223"/>
      <c r="B182" s="466"/>
      <c r="C182" s="341" t="s">
        <v>118</v>
      </c>
      <c r="D182" s="208" t="s">
        <v>101</v>
      </c>
      <c r="E182" s="208">
        <v>1.2</v>
      </c>
      <c r="F182" s="450"/>
      <c r="G182" s="328"/>
    </row>
    <row r="183" spans="1:10" ht="15.75">
      <c r="A183" s="223"/>
      <c r="B183" s="461"/>
      <c r="C183" s="341" t="s">
        <v>119</v>
      </c>
      <c r="D183" s="208" t="s">
        <v>101</v>
      </c>
      <c r="E183" s="208">
        <v>12</v>
      </c>
      <c r="F183" s="450"/>
      <c r="G183" s="328"/>
    </row>
    <row r="184" spans="1:10" ht="13.5" thickBot="1">
      <c r="A184" s="163"/>
      <c r="B184" s="164"/>
      <c r="C184" s="165"/>
      <c r="D184" s="166"/>
      <c r="E184" s="167" t="s">
        <v>55</v>
      </c>
      <c r="F184" s="168">
        <f>SUM(F180:F183)</f>
        <v>18238.2</v>
      </c>
      <c r="G184" s="169"/>
    </row>
    <row r="185" spans="1:10">
      <c r="A185" s="170"/>
      <c r="B185" s="349"/>
      <c r="C185" s="172" t="s">
        <v>54</v>
      </c>
      <c r="D185" s="173"/>
      <c r="E185" s="174"/>
      <c r="F185" s="175"/>
      <c r="G185" s="350"/>
    </row>
    <row r="186" spans="1:10">
      <c r="A186" s="157"/>
      <c r="B186" s="177"/>
      <c r="C186" s="178" t="s">
        <v>56</v>
      </c>
      <c r="D186" s="332"/>
      <c r="E186" s="351"/>
      <c r="F186" s="181"/>
      <c r="G186" s="162"/>
    </row>
    <row r="187" spans="1:10" ht="15.75">
      <c r="A187" s="157"/>
      <c r="B187" s="177" t="s">
        <v>57</v>
      </c>
      <c r="C187" s="182" t="s">
        <v>58</v>
      </c>
      <c r="D187" s="183" t="s">
        <v>59</v>
      </c>
      <c r="E187" s="183">
        <v>4</v>
      </c>
      <c r="F187" s="184">
        <v>402.43</v>
      </c>
      <c r="G187" s="162"/>
    </row>
    <row r="188" spans="1:10" ht="31.5">
      <c r="A188" s="223"/>
      <c r="B188" s="177" t="s">
        <v>61</v>
      </c>
      <c r="C188" s="182" t="s">
        <v>62</v>
      </c>
      <c r="D188" s="183" t="s">
        <v>59</v>
      </c>
      <c r="E188" s="183">
        <v>4</v>
      </c>
      <c r="F188" s="184">
        <v>1233.5999999999999</v>
      </c>
      <c r="G188" s="281"/>
    </row>
    <row r="189" spans="1:10" ht="13.5" thickBot="1">
      <c r="A189" s="163"/>
      <c r="B189" s="164"/>
      <c r="C189" s="186"/>
      <c r="D189" s="187"/>
      <c r="E189" s="167" t="s">
        <v>55</v>
      </c>
      <c r="F189" s="168">
        <f>SUM(F187:F188)</f>
        <v>1636.03</v>
      </c>
      <c r="G189" s="169"/>
    </row>
    <row r="190" spans="1:10">
      <c r="A190" s="188"/>
      <c r="B190" s="189"/>
      <c r="C190" s="190" t="s">
        <v>63</v>
      </c>
      <c r="D190" s="191"/>
      <c r="E190" s="191"/>
      <c r="F190" s="192"/>
      <c r="G190" s="193"/>
      <c r="I190" t="s">
        <v>64</v>
      </c>
      <c r="J190" s="185">
        <f>F189+F199+F214</f>
        <v>2443.31</v>
      </c>
    </row>
    <row r="191" spans="1:10" ht="15.75">
      <c r="A191" s="194"/>
      <c r="B191" s="457" t="s">
        <v>69</v>
      </c>
      <c r="C191" s="293" t="s">
        <v>91</v>
      </c>
      <c r="D191" s="292" t="s">
        <v>71</v>
      </c>
      <c r="E191" s="292">
        <v>1</v>
      </c>
      <c r="F191" s="467">
        <v>14095.81</v>
      </c>
      <c r="G191" s="288"/>
    </row>
    <row r="192" spans="1:10" ht="15.75">
      <c r="A192" s="194"/>
      <c r="B192" s="458"/>
      <c r="C192" s="352" t="s">
        <v>120</v>
      </c>
      <c r="D192" s="353" t="s">
        <v>71</v>
      </c>
      <c r="E192" s="353">
        <v>4</v>
      </c>
      <c r="F192" s="468"/>
      <c r="G192" s="288"/>
    </row>
    <row r="193" spans="1:7" ht="15.75">
      <c r="A193" s="194"/>
      <c r="B193" s="354" t="s">
        <v>103</v>
      </c>
      <c r="C193" s="295" t="s">
        <v>121</v>
      </c>
      <c r="D193" s="292" t="s">
        <v>71</v>
      </c>
      <c r="E193" s="292">
        <v>1</v>
      </c>
      <c r="F193" s="296">
        <v>1608.52</v>
      </c>
      <c r="G193" s="288"/>
    </row>
    <row r="194" spans="1:7" ht="13.5" thickBot="1">
      <c r="A194" s="200"/>
      <c r="B194" s="201"/>
      <c r="C194" s="202"/>
      <c r="D194" s="203"/>
      <c r="E194" s="167" t="s">
        <v>55</v>
      </c>
      <c r="F194" s="168">
        <f>SUM(F191:F193)</f>
        <v>15704.33</v>
      </c>
      <c r="G194" s="204"/>
    </row>
    <row r="195" spans="1:7">
      <c r="A195" s="188"/>
      <c r="B195" s="189"/>
      <c r="C195" s="190" t="s">
        <v>63</v>
      </c>
      <c r="D195" s="191"/>
      <c r="E195" s="191"/>
      <c r="F195" s="205"/>
      <c r="G195" s="206"/>
    </row>
    <row r="196" spans="1:7">
      <c r="A196" s="188"/>
      <c r="B196" s="189"/>
      <c r="C196" s="196" t="s">
        <v>56</v>
      </c>
      <c r="D196" s="284"/>
      <c r="E196" s="284"/>
      <c r="F196" s="302"/>
      <c r="G196" s="206"/>
    </row>
    <row r="197" spans="1:7" ht="15.75">
      <c r="A197" s="188"/>
      <c r="B197" s="355" t="s">
        <v>57</v>
      </c>
      <c r="C197" s="289" t="s">
        <v>122</v>
      </c>
      <c r="D197" s="210" t="s">
        <v>71</v>
      </c>
      <c r="E197" s="210">
        <v>1</v>
      </c>
      <c r="F197" s="322">
        <v>192.45</v>
      </c>
      <c r="G197" s="304"/>
    </row>
    <row r="198" spans="1:7" ht="15">
      <c r="A198" s="188"/>
      <c r="B198" s="355" t="s">
        <v>74</v>
      </c>
      <c r="C198" s="212" t="s">
        <v>123</v>
      </c>
      <c r="D198" s="213" t="s">
        <v>71</v>
      </c>
      <c r="E198" s="308">
        <v>1</v>
      </c>
      <c r="F198" s="215">
        <v>192.45</v>
      </c>
      <c r="G198" s="304"/>
    </row>
    <row r="199" spans="1:7" ht="13.5" thickBot="1">
      <c r="A199" s="163"/>
      <c r="B199" s="164"/>
      <c r="C199" s="221"/>
      <c r="D199" s="187"/>
      <c r="E199" s="222" t="s">
        <v>55</v>
      </c>
      <c r="F199" s="168">
        <f>SUM(F197:F198)</f>
        <v>384.9</v>
      </c>
      <c r="G199" s="169"/>
    </row>
    <row r="200" spans="1:7">
      <c r="A200" s="223"/>
      <c r="B200" s="224"/>
      <c r="C200" s="356" t="s">
        <v>72</v>
      </c>
      <c r="D200" s="226"/>
      <c r="E200" s="226"/>
      <c r="F200" s="227"/>
      <c r="G200" s="228"/>
    </row>
    <row r="201" spans="1:7" ht="15.75">
      <c r="A201" s="229"/>
      <c r="B201" s="211" t="s">
        <v>117</v>
      </c>
      <c r="C201" s="321" t="s">
        <v>124</v>
      </c>
      <c r="D201" s="210" t="s">
        <v>101</v>
      </c>
      <c r="E201" s="210">
        <v>11.7</v>
      </c>
      <c r="F201" s="357">
        <v>629.70000000000005</v>
      </c>
      <c r="G201" s="314"/>
    </row>
    <row r="202" spans="1:7" ht="15.75">
      <c r="A202" s="229"/>
      <c r="B202" s="438" t="s">
        <v>69</v>
      </c>
      <c r="C202" s="207" t="s">
        <v>125</v>
      </c>
      <c r="D202" s="208" t="s">
        <v>101</v>
      </c>
      <c r="E202" s="208">
        <v>31</v>
      </c>
      <c r="F202" s="464">
        <v>23654.31</v>
      </c>
      <c r="G202" s="314"/>
    </row>
    <row r="203" spans="1:7" ht="15.75">
      <c r="A203" s="229"/>
      <c r="B203" s="439"/>
      <c r="C203" s="207" t="s">
        <v>126</v>
      </c>
      <c r="D203" s="208" t="s">
        <v>101</v>
      </c>
      <c r="E203" s="208">
        <v>2.5</v>
      </c>
      <c r="F203" s="464"/>
      <c r="G203" s="314"/>
    </row>
    <row r="204" spans="1:7" ht="15.75">
      <c r="A204" s="229"/>
      <c r="B204" s="440"/>
      <c r="C204" s="207" t="s">
        <v>127</v>
      </c>
      <c r="D204" s="208" t="s">
        <v>101</v>
      </c>
      <c r="E204" s="208">
        <v>5.4</v>
      </c>
      <c r="F204" s="464"/>
      <c r="G204" s="314"/>
    </row>
    <row r="205" spans="1:7" ht="13.5" thickBot="1">
      <c r="A205" s="229"/>
      <c r="B205" s="233"/>
      <c r="C205" s="234"/>
      <c r="D205" s="235"/>
      <c r="E205" s="236" t="s">
        <v>55</v>
      </c>
      <c r="F205" s="237">
        <f>SUM(F201:F204)</f>
        <v>24284.01</v>
      </c>
      <c r="G205" s="169"/>
    </row>
    <row r="206" spans="1:7">
      <c r="A206" s="152"/>
      <c r="B206" s="238"/>
      <c r="C206" s="239" t="s">
        <v>73</v>
      </c>
      <c r="D206" s="240"/>
      <c r="E206" s="240"/>
      <c r="F206" s="241"/>
      <c r="G206" s="228"/>
    </row>
    <row r="207" spans="1:7">
      <c r="A207" s="242"/>
      <c r="B207" s="243"/>
      <c r="C207" s="244"/>
      <c r="D207" s="245"/>
      <c r="E207" s="226"/>
      <c r="F207" s="227"/>
      <c r="G207" s="162"/>
    </row>
    <row r="208" spans="1:7" ht="13.5" thickBot="1">
      <c r="A208" s="163"/>
      <c r="B208" s="164"/>
      <c r="C208" s="246"/>
      <c r="D208" s="187"/>
      <c r="E208" s="222" t="s">
        <v>55</v>
      </c>
      <c r="F208" s="168">
        <f>SUM(F207:F207)</f>
        <v>0</v>
      </c>
      <c r="G208" s="169"/>
    </row>
    <row r="209" spans="1:7">
      <c r="A209" s="223"/>
      <c r="B209" s="224"/>
      <c r="C209" s="239" t="s">
        <v>73</v>
      </c>
      <c r="D209" s="247"/>
      <c r="E209" s="248"/>
      <c r="F209" s="249"/>
      <c r="G209" s="228"/>
    </row>
    <row r="210" spans="1:7">
      <c r="A210" s="157"/>
      <c r="B210" s="177"/>
      <c r="C210" s="196" t="s">
        <v>56</v>
      </c>
      <c r="D210" s="235"/>
      <c r="E210" s="236"/>
      <c r="F210" s="250"/>
      <c r="G210" s="162"/>
    </row>
    <row r="211" spans="1:7">
      <c r="A211" s="157"/>
      <c r="B211" s="454" t="s">
        <v>74</v>
      </c>
      <c r="C211" s="252" t="s">
        <v>75</v>
      </c>
      <c r="D211" s="253" t="s">
        <v>71</v>
      </c>
      <c r="E211" s="253">
        <v>2</v>
      </c>
      <c r="F211" s="456">
        <v>422.38</v>
      </c>
      <c r="G211" s="255"/>
    </row>
    <row r="212" spans="1:7">
      <c r="A212" s="157"/>
      <c r="B212" s="455"/>
      <c r="C212" s="252" t="s">
        <v>98</v>
      </c>
      <c r="D212" s="253" t="s">
        <v>71</v>
      </c>
      <c r="E212" s="253">
        <v>1</v>
      </c>
      <c r="F212" s="456"/>
      <c r="G212" s="255"/>
    </row>
    <row r="213" spans="1:7">
      <c r="A213" s="157"/>
      <c r="B213" s="177"/>
      <c r="C213" s="358"/>
      <c r="D213" s="247"/>
      <c r="E213" s="247"/>
      <c r="F213" s="359"/>
      <c r="G213" s="162"/>
    </row>
    <row r="214" spans="1:7" ht="13.5" thickBot="1">
      <c r="A214" s="163"/>
      <c r="B214" s="164"/>
      <c r="C214" s="246"/>
      <c r="D214" s="187"/>
      <c r="E214" s="222" t="s">
        <v>55</v>
      </c>
      <c r="F214" s="168">
        <f>SUM(F211:F213)</f>
        <v>422.38</v>
      </c>
      <c r="G214" s="169"/>
    </row>
    <row r="215" spans="1:7" ht="13.5" thickBot="1">
      <c r="A215" s="258"/>
      <c r="B215" s="259"/>
      <c r="C215" s="260"/>
      <c r="D215" s="259"/>
      <c r="E215" s="261" t="s">
        <v>76</v>
      </c>
      <c r="F215" s="262">
        <f>F184+F189+F194+F199+F205+F208+F214</f>
        <v>60669.85</v>
      </c>
      <c r="G215" s="263"/>
    </row>
    <row r="216" spans="1:7">
      <c r="A216" s="139"/>
      <c r="B216" s="142"/>
      <c r="C216" s="141"/>
      <c r="D216" s="142"/>
      <c r="E216" s="264"/>
      <c r="F216" s="265"/>
      <c r="G216" s="266"/>
    </row>
    <row r="217" spans="1:7">
      <c r="B217" s="268"/>
      <c r="C217" s="269" t="s">
        <v>22</v>
      </c>
      <c r="D217" s="270"/>
      <c r="E217" s="465" t="s">
        <v>24</v>
      </c>
      <c r="F217" s="465"/>
    </row>
    <row r="218" spans="1:7">
      <c r="B218" s="268"/>
      <c r="C218" s="269"/>
      <c r="D218" s="270"/>
      <c r="E218" s="271"/>
      <c r="F218" s="271"/>
    </row>
    <row r="219" spans="1:7">
      <c r="B219" s="268"/>
      <c r="C219" s="269"/>
      <c r="D219" s="270"/>
      <c r="E219" s="271"/>
      <c r="F219" s="271"/>
    </row>
    <row r="220" spans="1:7">
      <c r="B220" s="268"/>
      <c r="C220" s="269"/>
      <c r="D220" s="270"/>
      <c r="E220" s="407"/>
      <c r="F220" s="407"/>
    </row>
    <row r="221" spans="1:7">
      <c r="B221" s="268"/>
      <c r="C221" s="269"/>
      <c r="D221" s="270"/>
      <c r="E221" s="407"/>
      <c r="F221" s="407"/>
    </row>
    <row r="222" spans="1:7">
      <c r="B222" s="268"/>
      <c r="C222" s="269"/>
      <c r="D222" s="270"/>
      <c r="E222" s="407"/>
      <c r="F222" s="407"/>
    </row>
    <row r="223" spans="1:7">
      <c r="B223" s="268"/>
      <c r="C223" s="269"/>
      <c r="D223" s="270"/>
      <c r="E223" s="407"/>
      <c r="F223" s="407"/>
    </row>
    <row r="224" spans="1:7">
      <c r="B224" s="268"/>
      <c r="C224" s="269"/>
      <c r="D224" s="270"/>
      <c r="E224" s="407"/>
      <c r="F224" s="407"/>
    </row>
    <row r="225" spans="1:7">
      <c r="B225" s="268"/>
      <c r="C225" s="269"/>
      <c r="D225" s="270"/>
      <c r="E225" s="271"/>
      <c r="F225" s="271"/>
    </row>
    <row r="226" spans="1:7">
      <c r="B226" s="268"/>
      <c r="C226" s="269"/>
      <c r="D226" s="270"/>
      <c r="E226" s="271"/>
      <c r="F226" s="271"/>
    </row>
    <row r="227" spans="1:7">
      <c r="B227" s="268"/>
      <c r="C227" s="269"/>
      <c r="D227" s="270"/>
      <c r="E227" s="407"/>
      <c r="F227" s="407"/>
    </row>
    <row r="228" spans="1:7">
      <c r="B228" s="268"/>
      <c r="C228" s="269"/>
      <c r="D228" s="270"/>
      <c r="E228" s="271"/>
      <c r="F228" s="271"/>
    </row>
    <row r="229" spans="1:7">
      <c r="B229" s="268"/>
      <c r="C229" s="269"/>
      <c r="D229" s="270"/>
      <c r="E229" s="271"/>
      <c r="F229" s="271"/>
    </row>
    <row r="230" spans="1:7">
      <c r="B230" s="268"/>
      <c r="C230" s="269"/>
      <c r="D230" s="270"/>
      <c r="E230" s="271"/>
      <c r="F230" s="271"/>
    </row>
    <row r="231" spans="1:7">
      <c r="B231" s="268"/>
      <c r="C231" s="269"/>
      <c r="D231" s="270"/>
      <c r="E231" s="271"/>
      <c r="F231" s="271"/>
    </row>
    <row r="232" spans="1:7" ht="15.75">
      <c r="A232" s="445" t="s">
        <v>44</v>
      </c>
      <c r="B232" s="445"/>
      <c r="C232" s="445"/>
      <c r="D232" s="445"/>
      <c r="E232" s="445"/>
      <c r="F232" s="445"/>
      <c r="G232" s="445"/>
    </row>
    <row r="233" spans="1:7" ht="18.75" thickBot="1">
      <c r="A233" s="446" t="s">
        <v>45</v>
      </c>
      <c r="B233" s="446"/>
      <c r="C233" s="446"/>
      <c r="D233" s="446"/>
      <c r="E233" s="446"/>
      <c r="F233" s="446"/>
      <c r="G233" s="446"/>
    </row>
    <row r="234" spans="1:7" ht="27" thickBot="1">
      <c r="A234" s="447" t="s">
        <v>128</v>
      </c>
      <c r="B234" s="448"/>
      <c r="C234" s="448"/>
      <c r="D234" s="448"/>
      <c r="E234" s="448"/>
      <c r="F234" s="448"/>
      <c r="G234" s="449"/>
    </row>
    <row r="235" spans="1:7" ht="13.5" thickBot="1">
      <c r="A235" s="139"/>
      <c r="B235" s="140"/>
      <c r="C235" s="141"/>
      <c r="D235" s="142"/>
      <c r="E235" s="142"/>
      <c r="F235" s="143"/>
      <c r="G235" s="144"/>
    </row>
    <row r="236" spans="1:7" ht="13.5" thickBot="1">
      <c r="A236" s="145" t="s">
        <v>47</v>
      </c>
      <c r="B236" s="146" t="s">
        <v>48</v>
      </c>
      <c r="C236" s="147" t="s">
        <v>49</v>
      </c>
      <c r="D236" s="148" t="s">
        <v>50</v>
      </c>
      <c r="E236" s="149" t="s">
        <v>51</v>
      </c>
      <c r="F236" s="150" t="s">
        <v>52</v>
      </c>
      <c r="G236" s="151" t="s">
        <v>53</v>
      </c>
    </row>
    <row r="237" spans="1:7">
      <c r="A237" s="152"/>
      <c r="B237" s="153"/>
      <c r="C237" s="154" t="s">
        <v>54</v>
      </c>
      <c r="D237" s="149"/>
      <c r="E237" s="149"/>
      <c r="F237" s="155"/>
      <c r="G237" s="156"/>
    </row>
    <row r="238" spans="1:7" ht="15.75">
      <c r="A238" s="223"/>
      <c r="B238" s="347" t="s">
        <v>90</v>
      </c>
      <c r="C238" s="341" t="s">
        <v>100</v>
      </c>
      <c r="D238" s="208" t="s">
        <v>101</v>
      </c>
      <c r="E238" s="208">
        <v>10</v>
      </c>
      <c r="F238" s="318">
        <v>5025.29</v>
      </c>
      <c r="G238" s="328"/>
    </row>
    <row r="239" spans="1:7">
      <c r="A239" s="157"/>
      <c r="B239" s="158"/>
      <c r="C239" s="159"/>
      <c r="D239" s="160"/>
      <c r="E239" s="160"/>
      <c r="F239" s="161"/>
      <c r="G239" s="162"/>
    </row>
    <row r="240" spans="1:7" ht="13.5" thickBot="1">
      <c r="A240" s="163"/>
      <c r="B240" s="164"/>
      <c r="C240" s="165"/>
      <c r="D240" s="166"/>
      <c r="E240" s="167" t="s">
        <v>55</v>
      </c>
      <c r="F240" s="168">
        <f>SUM(F238:F239)</f>
        <v>5025.29</v>
      </c>
      <c r="G240" s="169"/>
    </row>
    <row r="241" spans="1:10">
      <c r="A241" s="223"/>
      <c r="B241" s="224"/>
      <c r="C241" s="274" t="s">
        <v>56</v>
      </c>
      <c r="D241" s="226"/>
      <c r="E241" s="275"/>
      <c r="F241" s="276"/>
      <c r="G241" s="228"/>
    </row>
    <row r="242" spans="1:10" ht="15.75">
      <c r="A242" s="223"/>
      <c r="B242" s="277" t="s">
        <v>57</v>
      </c>
      <c r="C242" s="182" t="s">
        <v>58</v>
      </c>
      <c r="D242" s="183" t="s">
        <v>59</v>
      </c>
      <c r="E242" s="183">
        <v>4</v>
      </c>
      <c r="F242" s="184">
        <v>402.43</v>
      </c>
      <c r="G242" s="281"/>
    </row>
    <row r="243" spans="1:10" ht="31.5">
      <c r="A243" s="223"/>
      <c r="B243" s="177" t="s">
        <v>61</v>
      </c>
      <c r="C243" s="182" t="s">
        <v>62</v>
      </c>
      <c r="D243" s="183" t="s">
        <v>59</v>
      </c>
      <c r="E243" s="183">
        <v>4</v>
      </c>
      <c r="F243" s="184">
        <v>1233.5999999999999</v>
      </c>
      <c r="G243" s="228"/>
    </row>
    <row r="244" spans="1:10" ht="13.5" thickBot="1">
      <c r="A244" s="163"/>
      <c r="B244" s="164"/>
      <c r="C244" s="186"/>
      <c r="D244" s="187"/>
      <c r="E244" s="167" t="s">
        <v>55</v>
      </c>
      <c r="F244" s="168">
        <f>SUM(F242:F243)</f>
        <v>1636.03</v>
      </c>
      <c r="G244" s="169"/>
      <c r="I244" t="s">
        <v>64</v>
      </c>
      <c r="J244" s="185">
        <f>F244+F266+F279</f>
        <v>65897.37</v>
      </c>
    </row>
    <row r="245" spans="1:10">
      <c r="A245" s="188"/>
      <c r="B245" s="189"/>
      <c r="C245" s="190" t="s">
        <v>63</v>
      </c>
      <c r="D245" s="191"/>
      <c r="E245" s="191"/>
      <c r="F245" s="192"/>
      <c r="G245" s="193"/>
    </row>
    <row r="246" spans="1:10">
      <c r="A246" s="194"/>
      <c r="B246" s="195"/>
      <c r="C246" s="196"/>
      <c r="D246" s="197"/>
      <c r="E246" s="197"/>
      <c r="F246" s="198"/>
      <c r="G246" s="199"/>
    </row>
    <row r="247" spans="1:10" ht="15.75">
      <c r="A247" s="194"/>
      <c r="B247" s="211" t="s">
        <v>117</v>
      </c>
      <c r="C247" s="333" t="s">
        <v>129</v>
      </c>
      <c r="D247" s="334" t="s">
        <v>71</v>
      </c>
      <c r="E247" s="334">
        <v>2</v>
      </c>
      <c r="F247" s="335">
        <v>3299.56</v>
      </c>
      <c r="G247" s="288"/>
    </row>
    <row r="248" spans="1:10">
      <c r="A248" s="360"/>
      <c r="B248" s="361"/>
      <c r="C248" s="362"/>
      <c r="D248" s="197"/>
      <c r="E248" s="197"/>
      <c r="F248" s="363"/>
      <c r="G248" s="364"/>
    </row>
    <row r="249" spans="1:10" ht="13.5" thickBot="1">
      <c r="A249" s="200"/>
      <c r="B249" s="201"/>
      <c r="C249" s="202"/>
      <c r="D249" s="203"/>
      <c r="E249" s="167" t="s">
        <v>55</v>
      </c>
      <c r="F249" s="168">
        <f>SUM(F247:F248)</f>
        <v>3299.56</v>
      </c>
      <c r="G249" s="204"/>
    </row>
    <row r="250" spans="1:10">
      <c r="A250" s="188"/>
      <c r="B250" s="189"/>
      <c r="C250" s="190" t="s">
        <v>63</v>
      </c>
      <c r="D250" s="191"/>
      <c r="E250" s="191"/>
      <c r="F250" s="205"/>
      <c r="G250" s="206"/>
    </row>
    <row r="251" spans="1:10">
      <c r="A251" s="188"/>
      <c r="B251" s="189"/>
      <c r="C251" s="196" t="s">
        <v>56</v>
      </c>
      <c r="D251" s="284"/>
      <c r="E251" s="284"/>
      <c r="F251" s="302"/>
      <c r="G251" s="206"/>
    </row>
    <row r="252" spans="1:10" ht="15.75">
      <c r="A252" s="188"/>
      <c r="B252" s="457" t="s">
        <v>65</v>
      </c>
      <c r="C252" s="182" t="s">
        <v>130</v>
      </c>
      <c r="D252" s="365" t="s">
        <v>67</v>
      </c>
      <c r="E252" s="365">
        <v>32</v>
      </c>
      <c r="F252" s="452">
        <v>22242.959999999999</v>
      </c>
      <c r="G252" s="304"/>
    </row>
    <row r="253" spans="1:10" ht="15.75">
      <c r="A253" s="188"/>
      <c r="B253" s="458"/>
      <c r="C253" s="366" t="s">
        <v>68</v>
      </c>
      <c r="D253" s="303" t="s">
        <v>67</v>
      </c>
      <c r="E253" s="303">
        <v>32</v>
      </c>
      <c r="F253" s="453"/>
      <c r="G253" s="304"/>
    </row>
    <row r="254" spans="1:10" ht="15.75">
      <c r="A254" s="360"/>
      <c r="B254" s="438" t="s">
        <v>57</v>
      </c>
      <c r="C254" s="341" t="s">
        <v>68</v>
      </c>
      <c r="D254" s="208" t="s">
        <v>89</v>
      </c>
      <c r="E254" s="208">
        <v>15</v>
      </c>
      <c r="F254" s="450">
        <v>9325.08</v>
      </c>
      <c r="G254" s="367"/>
    </row>
    <row r="255" spans="1:10" ht="15.75">
      <c r="A255" s="360"/>
      <c r="B255" s="439"/>
      <c r="C255" s="182" t="s">
        <v>130</v>
      </c>
      <c r="D255" s="208" t="s">
        <v>89</v>
      </c>
      <c r="E255" s="208">
        <v>15</v>
      </c>
      <c r="F255" s="450"/>
      <c r="G255" s="367"/>
    </row>
    <row r="256" spans="1:10" ht="15.75">
      <c r="A256" s="360"/>
      <c r="B256" s="439"/>
      <c r="C256" s="336" t="s">
        <v>131</v>
      </c>
      <c r="D256" s="208" t="s">
        <v>89</v>
      </c>
      <c r="E256" s="208">
        <v>5</v>
      </c>
      <c r="F256" s="450"/>
      <c r="G256" s="367"/>
    </row>
    <row r="257" spans="1:11" ht="15.75">
      <c r="A257" s="360"/>
      <c r="B257" s="440"/>
      <c r="C257" s="209" t="s">
        <v>68</v>
      </c>
      <c r="D257" s="210" t="s">
        <v>89</v>
      </c>
      <c r="E257" s="210">
        <v>5</v>
      </c>
      <c r="F257" s="451"/>
      <c r="G257" s="367"/>
    </row>
    <row r="258" spans="1:11" ht="15.75">
      <c r="A258" s="368"/>
      <c r="B258" s="438" t="s">
        <v>132</v>
      </c>
      <c r="C258" s="182" t="s">
        <v>130</v>
      </c>
      <c r="D258" s="369" t="s">
        <v>89</v>
      </c>
      <c r="E258" s="370">
        <v>15</v>
      </c>
      <c r="F258" s="459">
        <v>9089.86</v>
      </c>
      <c r="G258" s="367"/>
    </row>
    <row r="259" spans="1:11" ht="15">
      <c r="A259" s="368"/>
      <c r="B259" s="440"/>
      <c r="C259" s="371" t="s">
        <v>131</v>
      </c>
      <c r="D259" s="372" t="s">
        <v>89</v>
      </c>
      <c r="E259" s="373">
        <v>15</v>
      </c>
      <c r="F259" s="462"/>
      <c r="G259" s="367"/>
    </row>
    <row r="260" spans="1:11" ht="15.75">
      <c r="A260" s="368"/>
      <c r="B260" s="211" t="s">
        <v>117</v>
      </c>
      <c r="C260" s="182" t="s">
        <v>130</v>
      </c>
      <c r="D260" s="374" t="s">
        <v>89</v>
      </c>
      <c r="E260" s="374">
        <v>15</v>
      </c>
      <c r="F260" s="375">
        <v>8737.02</v>
      </c>
      <c r="G260" s="367"/>
    </row>
    <row r="261" spans="1:11" ht="15.75">
      <c r="A261" s="368"/>
      <c r="B261" s="438" t="s">
        <v>90</v>
      </c>
      <c r="C261" s="182" t="s">
        <v>130</v>
      </c>
      <c r="D261" s="213" t="s">
        <v>89</v>
      </c>
      <c r="E261" s="214">
        <v>8</v>
      </c>
      <c r="F261" s="441">
        <v>4847.92</v>
      </c>
      <c r="G261" s="367"/>
      <c r="K261">
        <v>11</v>
      </c>
    </row>
    <row r="262" spans="1:11" ht="15">
      <c r="A262" s="368"/>
      <c r="B262" s="440"/>
      <c r="C262" s="376" t="s">
        <v>131</v>
      </c>
      <c r="D262" s="374" t="s">
        <v>89</v>
      </c>
      <c r="E262" s="377">
        <v>8</v>
      </c>
      <c r="F262" s="463"/>
      <c r="G262" s="367"/>
    </row>
    <row r="263" spans="1:11" ht="15.75">
      <c r="A263" s="368"/>
      <c r="B263" s="438" t="s">
        <v>69</v>
      </c>
      <c r="C263" s="182" t="s">
        <v>130</v>
      </c>
      <c r="D263" s="369" t="s">
        <v>89</v>
      </c>
      <c r="E263" s="370">
        <v>15</v>
      </c>
      <c r="F263" s="459">
        <v>9089.86</v>
      </c>
      <c r="G263" s="367"/>
    </row>
    <row r="264" spans="1:11" ht="15">
      <c r="A264" s="368"/>
      <c r="B264" s="440"/>
      <c r="C264" s="378" t="s">
        <v>131</v>
      </c>
      <c r="D264" s="369" t="s">
        <v>89</v>
      </c>
      <c r="E264" s="370">
        <v>15</v>
      </c>
      <c r="F264" s="459"/>
      <c r="G264" s="367"/>
    </row>
    <row r="265" spans="1:11" ht="15.75">
      <c r="A265" s="368"/>
      <c r="B265" s="195" t="s">
        <v>74</v>
      </c>
      <c r="C265" s="209" t="s">
        <v>68</v>
      </c>
      <c r="D265" s="210" t="s">
        <v>89</v>
      </c>
      <c r="E265" s="210">
        <v>10</v>
      </c>
      <c r="F265" s="379">
        <v>235.22</v>
      </c>
      <c r="G265" s="367"/>
    </row>
    <row r="266" spans="1:11" ht="13.5" thickBot="1">
      <c r="A266" s="380"/>
      <c r="B266" s="381"/>
      <c r="C266" s="382"/>
      <c r="D266" s="324"/>
      <c r="E266" s="325" t="s">
        <v>55</v>
      </c>
      <c r="F266" s="326">
        <f>SUM(F252:F265)</f>
        <v>63567.92</v>
      </c>
      <c r="G266" s="169"/>
    </row>
    <row r="267" spans="1:11">
      <c r="A267" s="223"/>
      <c r="B267" s="224"/>
      <c r="C267" s="225" t="s">
        <v>72</v>
      </c>
      <c r="D267" s="226"/>
      <c r="E267" s="226"/>
      <c r="F267" s="227"/>
      <c r="G267" s="228"/>
    </row>
    <row r="268" spans="1:11">
      <c r="A268" s="229"/>
      <c r="B268" s="195"/>
      <c r="C268" s="230"/>
      <c r="D268" s="224"/>
      <c r="E268" s="224"/>
      <c r="F268" s="231"/>
      <c r="G268" s="232"/>
    </row>
    <row r="269" spans="1:11" ht="13.5" thickBot="1">
      <c r="A269" s="229"/>
      <c r="B269" s="233"/>
      <c r="C269" s="234"/>
      <c r="D269" s="235"/>
      <c r="E269" s="236" t="s">
        <v>55</v>
      </c>
      <c r="F269" s="237">
        <f>SUM(F268:F268)</f>
        <v>0</v>
      </c>
      <c r="G269" s="169"/>
    </row>
    <row r="270" spans="1:11">
      <c r="A270" s="152"/>
      <c r="B270" s="238"/>
      <c r="C270" s="239" t="s">
        <v>73</v>
      </c>
      <c r="D270" s="240"/>
      <c r="E270" s="240"/>
      <c r="F270" s="241"/>
      <c r="G270" s="228"/>
    </row>
    <row r="271" spans="1:11" ht="15.75">
      <c r="A271" s="157"/>
      <c r="B271" s="177" t="s">
        <v>80</v>
      </c>
      <c r="C271" s="337" t="s">
        <v>114</v>
      </c>
      <c r="D271" s="287" t="s">
        <v>71</v>
      </c>
      <c r="E271" s="287">
        <v>2</v>
      </c>
      <c r="F271" s="383">
        <v>114.9</v>
      </c>
      <c r="G271" s="162"/>
    </row>
    <row r="272" spans="1:11" ht="13.5">
      <c r="A272" s="157"/>
      <c r="B272" s="177"/>
      <c r="C272" s="384"/>
      <c r="D272" s="385"/>
      <c r="E272" s="385"/>
      <c r="F272" s="386"/>
      <c r="G272" s="162"/>
    </row>
    <row r="273" spans="1:7">
      <c r="A273" s="242"/>
      <c r="B273" s="243"/>
      <c r="C273" s="244"/>
      <c r="D273" s="245"/>
      <c r="E273" s="226"/>
      <c r="F273" s="227"/>
      <c r="G273" s="162"/>
    </row>
    <row r="274" spans="1:7" ht="13.5" thickBot="1">
      <c r="A274" s="163"/>
      <c r="B274" s="164"/>
      <c r="C274" s="246"/>
      <c r="D274" s="187"/>
      <c r="E274" s="222" t="s">
        <v>55</v>
      </c>
      <c r="F274" s="168">
        <f>SUM(F271:F273)</f>
        <v>114.9</v>
      </c>
      <c r="G274" s="169"/>
    </row>
    <row r="275" spans="1:7">
      <c r="A275" s="223"/>
      <c r="B275" s="224"/>
      <c r="C275" s="239" t="s">
        <v>73</v>
      </c>
      <c r="D275" s="247"/>
      <c r="E275" s="248"/>
      <c r="F275" s="249"/>
      <c r="G275" s="228"/>
    </row>
    <row r="276" spans="1:7">
      <c r="A276" s="157"/>
      <c r="B276" s="177"/>
      <c r="C276" s="196" t="s">
        <v>56</v>
      </c>
      <c r="D276" s="235"/>
      <c r="E276" s="236"/>
      <c r="F276" s="250"/>
      <c r="G276" s="162"/>
    </row>
    <row r="277" spans="1:7" ht="15.75">
      <c r="A277" s="157"/>
      <c r="B277" s="442" t="s">
        <v>109</v>
      </c>
      <c r="C277" s="341" t="s">
        <v>133</v>
      </c>
      <c r="D277" s="208" t="s">
        <v>71</v>
      </c>
      <c r="E277" s="208">
        <v>3</v>
      </c>
      <c r="F277" s="450">
        <v>693.42</v>
      </c>
      <c r="G277" s="255"/>
    </row>
    <row r="278" spans="1:7" ht="15.75">
      <c r="A278" s="157"/>
      <c r="B278" s="443"/>
      <c r="C278" s="341" t="s">
        <v>115</v>
      </c>
      <c r="D278" s="208" t="s">
        <v>71</v>
      </c>
      <c r="E278" s="208">
        <v>1</v>
      </c>
      <c r="F278" s="450"/>
      <c r="G278" s="255"/>
    </row>
    <row r="279" spans="1:7" ht="13.5" thickBot="1">
      <c r="A279" s="163"/>
      <c r="B279" s="164"/>
      <c r="C279" s="246"/>
      <c r="D279" s="187"/>
      <c r="E279" s="222" t="s">
        <v>55</v>
      </c>
      <c r="F279" s="168">
        <f>SUM(F277:F278)</f>
        <v>693.42</v>
      </c>
      <c r="G279" s="169"/>
    </row>
    <row r="280" spans="1:7" ht="13.5" thickBot="1">
      <c r="A280" s="258"/>
      <c r="B280" s="259"/>
      <c r="C280" s="260"/>
      <c r="D280" s="259"/>
      <c r="E280" s="261" t="s">
        <v>76</v>
      </c>
      <c r="F280" s="262">
        <f>F240+F244+F249+F266+F269+F274+F279</f>
        <v>74337.119999999995</v>
      </c>
      <c r="G280" s="263"/>
    </row>
    <row r="281" spans="1:7">
      <c r="A281" s="139"/>
      <c r="B281" s="142"/>
      <c r="C281" s="141"/>
      <c r="D281" s="142"/>
      <c r="E281" s="264"/>
      <c r="F281" s="265"/>
      <c r="G281" s="266"/>
    </row>
    <row r="282" spans="1:7">
      <c r="B282" s="268"/>
      <c r="C282" s="269" t="s">
        <v>22</v>
      </c>
      <c r="D282" s="270"/>
      <c r="E282" s="271" t="s">
        <v>24</v>
      </c>
      <c r="F282" s="272"/>
    </row>
    <row r="283" spans="1:7">
      <c r="B283" s="268"/>
      <c r="C283" s="269"/>
      <c r="D283" s="270"/>
      <c r="E283" s="407"/>
      <c r="F283" s="272"/>
    </row>
    <row r="284" spans="1:7">
      <c r="B284" s="268"/>
      <c r="C284" s="269"/>
      <c r="D284" s="270"/>
      <c r="E284" s="407"/>
      <c r="F284" s="272"/>
    </row>
    <row r="285" spans="1:7">
      <c r="B285" s="268"/>
      <c r="C285" s="269"/>
      <c r="D285" s="270"/>
      <c r="E285" s="407"/>
      <c r="F285" s="272"/>
    </row>
    <row r="286" spans="1:7">
      <c r="B286" s="268"/>
      <c r="C286" s="269"/>
      <c r="D286" s="270"/>
      <c r="E286" s="407"/>
      <c r="F286" s="272"/>
    </row>
    <row r="287" spans="1:7">
      <c r="B287" s="268"/>
      <c r="C287" s="269"/>
      <c r="D287" s="270"/>
      <c r="E287" s="407"/>
      <c r="F287" s="272"/>
    </row>
    <row r="288" spans="1:7">
      <c r="B288" s="268"/>
      <c r="C288" s="269"/>
      <c r="D288" s="270"/>
      <c r="E288" s="271"/>
      <c r="F288" s="272"/>
    </row>
    <row r="289" spans="1:10" ht="15.75">
      <c r="A289" s="445" t="s">
        <v>44</v>
      </c>
      <c r="B289" s="445"/>
      <c r="C289" s="445"/>
      <c r="D289" s="445"/>
      <c r="E289" s="445"/>
      <c r="F289" s="445"/>
      <c r="G289" s="445"/>
    </row>
    <row r="290" spans="1:10" ht="18.75" thickBot="1">
      <c r="A290" s="446" t="s">
        <v>45</v>
      </c>
      <c r="B290" s="446"/>
      <c r="C290" s="446"/>
      <c r="D290" s="446"/>
      <c r="E290" s="446"/>
      <c r="F290" s="446"/>
      <c r="G290" s="446"/>
    </row>
    <row r="291" spans="1:10" ht="27" thickBot="1">
      <c r="A291" s="447" t="s">
        <v>134</v>
      </c>
      <c r="B291" s="448"/>
      <c r="C291" s="448"/>
      <c r="D291" s="448"/>
      <c r="E291" s="448"/>
      <c r="F291" s="448"/>
      <c r="G291" s="449"/>
    </row>
    <row r="292" spans="1:10" ht="13.5" thickBot="1">
      <c r="A292" s="139"/>
      <c r="B292" s="140"/>
      <c r="C292" s="141"/>
      <c r="D292" s="142"/>
      <c r="E292" s="142"/>
      <c r="F292" s="143"/>
      <c r="G292" s="144"/>
    </row>
    <row r="293" spans="1:10" ht="13.5" thickBot="1">
      <c r="A293" s="145" t="s">
        <v>47</v>
      </c>
      <c r="B293" s="146" t="s">
        <v>48</v>
      </c>
      <c r="C293" s="147" t="s">
        <v>49</v>
      </c>
      <c r="D293" s="148" t="s">
        <v>50</v>
      </c>
      <c r="E293" s="149" t="s">
        <v>51</v>
      </c>
      <c r="F293" s="150" t="s">
        <v>52</v>
      </c>
      <c r="G293" s="151" t="s">
        <v>53</v>
      </c>
    </row>
    <row r="294" spans="1:10">
      <c r="A294" s="152"/>
      <c r="B294" s="153"/>
      <c r="C294" s="154" t="s">
        <v>54</v>
      </c>
      <c r="D294" s="149"/>
      <c r="E294" s="149"/>
      <c r="F294" s="155"/>
      <c r="G294" s="156"/>
    </row>
    <row r="295" spans="1:10" ht="15.75">
      <c r="A295" s="223"/>
      <c r="B295" s="347" t="s">
        <v>109</v>
      </c>
      <c r="C295" s="341" t="s">
        <v>135</v>
      </c>
      <c r="D295" s="208" t="s">
        <v>89</v>
      </c>
      <c r="E295" s="208">
        <v>8</v>
      </c>
      <c r="F295" s="318">
        <v>455.93</v>
      </c>
      <c r="G295" s="328"/>
    </row>
    <row r="296" spans="1:10" ht="13.5" thickBot="1">
      <c r="A296" s="163"/>
      <c r="B296" s="164"/>
      <c r="C296" s="165"/>
      <c r="D296" s="166"/>
      <c r="E296" s="167" t="s">
        <v>55</v>
      </c>
      <c r="F296" s="168">
        <f>SUM(F295:F295)</f>
        <v>455.93</v>
      </c>
      <c r="G296" s="169"/>
    </row>
    <row r="297" spans="1:10">
      <c r="A297" s="242"/>
      <c r="B297" s="243"/>
      <c r="C297" s="154" t="s">
        <v>54</v>
      </c>
      <c r="D297" s="245"/>
      <c r="E297" s="387"/>
      <c r="F297" s="276"/>
      <c r="G297" s="388"/>
      <c r="I297" t="s">
        <v>60</v>
      </c>
      <c r="J297" s="185">
        <f>F296+F304+F314+F317</f>
        <v>455.93</v>
      </c>
    </row>
    <row r="298" spans="1:10">
      <c r="A298" s="339"/>
      <c r="B298" s="177"/>
      <c r="C298" s="178" t="s">
        <v>56</v>
      </c>
      <c r="D298" s="179"/>
      <c r="E298" s="180"/>
      <c r="F298" s="181"/>
      <c r="G298" s="389"/>
    </row>
    <row r="299" spans="1:10" ht="15.75">
      <c r="A299" s="223"/>
      <c r="B299" s="277" t="s">
        <v>57</v>
      </c>
      <c r="C299" s="182" t="s">
        <v>58</v>
      </c>
      <c r="D299" s="183" t="s">
        <v>59</v>
      </c>
      <c r="E299" s="183">
        <v>4</v>
      </c>
      <c r="F299" s="184">
        <v>402.43</v>
      </c>
      <c r="G299" s="281"/>
      <c r="I299" t="s">
        <v>64</v>
      </c>
      <c r="J299" s="185">
        <f>F301+F311+F323</f>
        <v>7310</v>
      </c>
    </row>
    <row r="300" spans="1:10" ht="31.5">
      <c r="A300" s="223"/>
      <c r="B300" s="177" t="s">
        <v>61</v>
      </c>
      <c r="C300" s="182" t="s">
        <v>62</v>
      </c>
      <c r="D300" s="183" t="s">
        <v>59</v>
      </c>
      <c r="E300" s="183">
        <v>4</v>
      </c>
      <c r="F300" s="184">
        <v>1233.5999999999999</v>
      </c>
      <c r="G300" s="281"/>
    </row>
    <row r="301" spans="1:10" ht="13.5" thickBot="1">
      <c r="A301" s="163"/>
      <c r="B301" s="164"/>
      <c r="C301" s="186"/>
      <c r="D301" s="187"/>
      <c r="E301" s="167" t="s">
        <v>55</v>
      </c>
      <c r="F301" s="168">
        <f>SUM(F299:F300)</f>
        <v>1636.03</v>
      </c>
      <c r="G301" s="169"/>
    </row>
    <row r="302" spans="1:10">
      <c r="A302" s="188"/>
      <c r="B302" s="189"/>
      <c r="C302" s="190" t="s">
        <v>63</v>
      </c>
      <c r="D302" s="191"/>
      <c r="E302" s="191"/>
      <c r="F302" s="192"/>
      <c r="G302" s="193"/>
    </row>
    <row r="303" spans="1:10">
      <c r="A303" s="360"/>
      <c r="B303" s="361"/>
      <c r="C303" s="362"/>
      <c r="D303" s="197"/>
      <c r="E303" s="197"/>
      <c r="F303" s="363"/>
      <c r="G303" s="364"/>
    </row>
    <row r="304" spans="1:10" ht="13.5" thickBot="1">
      <c r="A304" s="200"/>
      <c r="B304" s="201"/>
      <c r="C304" s="202"/>
      <c r="D304" s="203"/>
      <c r="E304" s="167" t="s">
        <v>55</v>
      </c>
      <c r="F304" s="168">
        <f>SUM(F303:F303)</f>
        <v>0</v>
      </c>
      <c r="G304" s="204"/>
    </row>
    <row r="305" spans="1:7">
      <c r="A305" s="188"/>
      <c r="B305" s="189"/>
      <c r="C305" s="190" t="s">
        <v>63</v>
      </c>
      <c r="D305" s="191"/>
      <c r="E305" s="191"/>
      <c r="F305" s="205"/>
      <c r="G305" s="206"/>
    </row>
    <row r="306" spans="1:7">
      <c r="A306" s="188"/>
      <c r="B306" s="189"/>
      <c r="C306" s="196" t="s">
        <v>56</v>
      </c>
      <c r="D306" s="284"/>
      <c r="E306" s="284"/>
      <c r="F306" s="302"/>
      <c r="G306" s="206"/>
    </row>
    <row r="307" spans="1:7" ht="15.75">
      <c r="A307" s="188"/>
      <c r="B307" s="438" t="s">
        <v>57</v>
      </c>
      <c r="C307" s="182" t="s">
        <v>66</v>
      </c>
      <c r="D307" s="183" t="s">
        <v>89</v>
      </c>
      <c r="E307" s="183">
        <v>8</v>
      </c>
      <c r="F307" s="452">
        <v>4847.92</v>
      </c>
      <c r="G307" s="304"/>
    </row>
    <row r="308" spans="1:7" ht="15.75">
      <c r="A308" s="188"/>
      <c r="B308" s="440"/>
      <c r="C308" s="278" t="s">
        <v>131</v>
      </c>
      <c r="D308" s="279" t="s">
        <v>89</v>
      </c>
      <c r="E308" s="279">
        <v>8</v>
      </c>
      <c r="F308" s="453"/>
      <c r="G308" s="304"/>
    </row>
    <row r="309" spans="1:7" ht="15">
      <c r="A309" s="188"/>
      <c r="B309" s="355" t="s">
        <v>117</v>
      </c>
      <c r="C309" s="212" t="s">
        <v>136</v>
      </c>
      <c r="D309" s="213" t="s">
        <v>71</v>
      </c>
      <c r="E309" s="214">
        <v>1</v>
      </c>
      <c r="F309" s="215">
        <v>192.45</v>
      </c>
      <c r="G309" s="304"/>
    </row>
    <row r="310" spans="1:7">
      <c r="A310" s="194"/>
      <c r="B310" s="211"/>
      <c r="C310" s="216"/>
      <c r="D310" s="217"/>
      <c r="E310" s="218"/>
      <c r="F310" s="219"/>
      <c r="G310" s="390"/>
    </row>
    <row r="311" spans="1:7" ht="13.5" thickBot="1">
      <c r="A311" s="163"/>
      <c r="B311" s="164"/>
      <c r="C311" s="221"/>
      <c r="D311" s="187"/>
      <c r="E311" s="222" t="s">
        <v>55</v>
      </c>
      <c r="F311" s="168">
        <f>SUM(F307:F310)</f>
        <v>5040.37</v>
      </c>
      <c r="G311" s="169"/>
    </row>
    <row r="312" spans="1:7">
      <c r="A312" s="223"/>
      <c r="B312" s="224"/>
      <c r="C312" s="225" t="s">
        <v>72</v>
      </c>
      <c r="D312" s="226"/>
      <c r="E312" s="226"/>
      <c r="F312" s="227"/>
      <c r="G312" s="228"/>
    </row>
    <row r="313" spans="1:7">
      <c r="A313" s="229"/>
      <c r="B313" s="195"/>
      <c r="C313" s="230"/>
      <c r="D313" s="224"/>
      <c r="E313" s="224"/>
      <c r="F313" s="231"/>
      <c r="G313" s="232"/>
    </row>
    <row r="314" spans="1:7" ht="13.5" thickBot="1">
      <c r="A314" s="229"/>
      <c r="B314" s="233"/>
      <c r="C314" s="234"/>
      <c r="D314" s="235"/>
      <c r="E314" s="236" t="s">
        <v>55</v>
      </c>
      <c r="F314" s="237">
        <f>SUM(F313:F313)</f>
        <v>0</v>
      </c>
      <c r="G314" s="169"/>
    </row>
    <row r="315" spans="1:7">
      <c r="A315" s="152"/>
      <c r="B315" s="238"/>
      <c r="C315" s="239" t="s">
        <v>73</v>
      </c>
      <c r="D315" s="240"/>
      <c r="E315" s="240"/>
      <c r="F315" s="241"/>
      <c r="G315" s="228"/>
    </row>
    <row r="316" spans="1:7">
      <c r="A316" s="242"/>
      <c r="B316" s="243"/>
      <c r="C316" s="244"/>
      <c r="D316" s="245"/>
      <c r="E316" s="226"/>
      <c r="F316" s="227"/>
      <c r="G316" s="162"/>
    </row>
    <row r="317" spans="1:7" ht="13.5" thickBot="1">
      <c r="A317" s="163"/>
      <c r="B317" s="164"/>
      <c r="C317" s="246"/>
      <c r="D317" s="187"/>
      <c r="E317" s="222" t="s">
        <v>55</v>
      </c>
      <c r="F317" s="168">
        <f>SUM(F316:F316)</f>
        <v>0</v>
      </c>
      <c r="G317" s="169"/>
    </row>
    <row r="318" spans="1:7">
      <c r="A318" s="223"/>
      <c r="B318" s="224"/>
      <c r="C318" s="239" t="s">
        <v>73</v>
      </c>
      <c r="D318" s="247"/>
      <c r="E318" s="248"/>
      <c r="F318" s="249"/>
      <c r="G318" s="228"/>
    </row>
    <row r="319" spans="1:7">
      <c r="A319" s="157"/>
      <c r="B319" s="177"/>
      <c r="C319" s="196" t="s">
        <v>56</v>
      </c>
      <c r="D319" s="235"/>
      <c r="E319" s="236"/>
      <c r="F319" s="250"/>
      <c r="G319" s="162"/>
    </row>
    <row r="320" spans="1:7">
      <c r="A320" s="157"/>
      <c r="B320" s="442" t="s">
        <v>74</v>
      </c>
      <c r="C320" s="252" t="s">
        <v>98</v>
      </c>
      <c r="D320" s="253" t="s">
        <v>71</v>
      </c>
      <c r="E320" s="391">
        <v>2</v>
      </c>
      <c r="F320" s="456">
        <v>633.6</v>
      </c>
      <c r="G320" s="255"/>
    </row>
    <row r="321" spans="1:7">
      <c r="A321" s="157"/>
      <c r="B321" s="443"/>
      <c r="C321" s="252" t="s">
        <v>75</v>
      </c>
      <c r="D321" s="253" t="s">
        <v>71</v>
      </c>
      <c r="E321" s="253">
        <v>1</v>
      </c>
      <c r="F321" s="456"/>
      <c r="G321" s="255"/>
    </row>
    <row r="322" spans="1:7">
      <c r="A322" s="157"/>
      <c r="B322" s="177"/>
      <c r="C322" s="358"/>
      <c r="D322" s="247"/>
      <c r="E322" s="247"/>
      <c r="F322" s="359"/>
      <c r="G322" s="162"/>
    </row>
    <row r="323" spans="1:7" ht="13.5" thickBot="1">
      <c r="A323" s="163"/>
      <c r="B323" s="164"/>
      <c r="C323" s="246"/>
      <c r="D323" s="187"/>
      <c r="E323" s="222" t="s">
        <v>55</v>
      </c>
      <c r="F323" s="168">
        <f>SUM(F320:F322)</f>
        <v>633.6</v>
      </c>
      <c r="G323" s="169"/>
    </row>
    <row r="324" spans="1:7" ht="13.5" thickBot="1">
      <c r="A324" s="258"/>
      <c r="B324" s="259"/>
      <c r="C324" s="260"/>
      <c r="D324" s="259"/>
      <c r="E324" s="261" t="s">
        <v>76</v>
      </c>
      <c r="F324" s="262">
        <f>F296+F301+F304+F311+F314+F317+F323</f>
        <v>7765.93</v>
      </c>
      <c r="G324" s="263"/>
    </row>
    <row r="325" spans="1:7">
      <c r="A325" s="139"/>
      <c r="B325" s="142"/>
      <c r="C325" s="141"/>
      <c r="D325" s="142"/>
      <c r="E325" s="264"/>
      <c r="F325" s="265"/>
      <c r="G325" s="266"/>
    </row>
    <row r="326" spans="1:7">
      <c r="B326" s="268"/>
      <c r="C326" s="269" t="s">
        <v>22</v>
      </c>
      <c r="D326" s="270"/>
      <c r="E326" s="271" t="s">
        <v>24</v>
      </c>
      <c r="F326" s="272"/>
    </row>
    <row r="327" spans="1:7">
      <c r="B327" s="268"/>
      <c r="C327" s="269"/>
      <c r="D327" s="270"/>
      <c r="E327" s="271"/>
      <c r="F327" s="272"/>
    </row>
    <row r="328" spans="1:7">
      <c r="B328" s="268"/>
      <c r="C328" s="269"/>
      <c r="D328" s="270"/>
      <c r="E328" s="271"/>
      <c r="F328" s="272"/>
    </row>
    <row r="329" spans="1:7">
      <c r="B329" s="268"/>
      <c r="C329" s="269"/>
      <c r="D329" s="270"/>
      <c r="E329" s="271"/>
      <c r="F329" s="272"/>
    </row>
    <row r="330" spans="1:7">
      <c r="B330" s="268"/>
      <c r="C330" s="269"/>
      <c r="D330" s="270"/>
      <c r="E330" s="271"/>
      <c r="F330" s="272"/>
    </row>
    <row r="331" spans="1:7">
      <c r="B331" s="268"/>
      <c r="C331" s="269"/>
      <c r="D331" s="270"/>
      <c r="E331" s="407"/>
      <c r="F331" s="272"/>
    </row>
    <row r="332" spans="1:7">
      <c r="B332" s="268"/>
      <c r="C332" s="269"/>
      <c r="D332" s="270"/>
      <c r="E332" s="407"/>
      <c r="F332" s="272"/>
    </row>
    <row r="333" spans="1:7">
      <c r="B333" s="268"/>
      <c r="C333" s="269"/>
      <c r="D333" s="270"/>
      <c r="E333" s="407"/>
      <c r="F333" s="272"/>
    </row>
    <row r="334" spans="1:7">
      <c r="B334" s="268"/>
      <c r="C334" s="269"/>
      <c r="D334" s="270"/>
      <c r="E334" s="407"/>
      <c r="F334" s="272"/>
    </row>
    <row r="335" spans="1:7">
      <c r="B335" s="268"/>
      <c r="C335" s="269"/>
      <c r="D335" s="270"/>
      <c r="E335" s="407"/>
      <c r="F335" s="272"/>
    </row>
    <row r="336" spans="1:7">
      <c r="B336" s="268"/>
      <c r="C336" s="269"/>
      <c r="D336" s="270"/>
      <c r="E336" s="407"/>
      <c r="F336" s="272"/>
    </row>
    <row r="337" spans="1:7">
      <c r="B337" s="268"/>
      <c r="C337" s="269"/>
      <c r="D337" s="270"/>
      <c r="E337" s="271"/>
      <c r="F337" s="272"/>
    </row>
    <row r="338" spans="1:7">
      <c r="B338" s="268"/>
      <c r="C338" s="269"/>
      <c r="D338" s="270"/>
      <c r="E338" s="407"/>
      <c r="F338" s="272"/>
    </row>
    <row r="339" spans="1:7">
      <c r="B339" s="268"/>
      <c r="C339" s="269"/>
      <c r="D339" s="270"/>
      <c r="E339" s="271"/>
      <c r="F339" s="272"/>
    </row>
    <row r="340" spans="1:7">
      <c r="B340" s="268"/>
      <c r="C340" s="269"/>
      <c r="D340" s="270"/>
      <c r="E340" s="271"/>
      <c r="F340" s="272"/>
    </row>
    <row r="341" spans="1:7">
      <c r="B341" s="268"/>
      <c r="C341" s="269"/>
      <c r="D341" s="270"/>
      <c r="E341" s="271"/>
      <c r="F341" s="272"/>
    </row>
    <row r="342" spans="1:7">
      <c r="B342" s="268"/>
      <c r="C342" s="269"/>
      <c r="D342" s="270"/>
      <c r="E342" s="271"/>
      <c r="F342" s="272"/>
    </row>
    <row r="343" spans="1:7">
      <c r="B343" s="268"/>
      <c r="C343" s="269"/>
      <c r="D343" s="270"/>
      <c r="E343" s="271"/>
      <c r="F343" s="272"/>
    </row>
    <row r="344" spans="1:7">
      <c r="B344" s="268"/>
      <c r="C344" s="269"/>
      <c r="D344" s="270"/>
      <c r="E344" s="271"/>
      <c r="F344" s="272"/>
    </row>
    <row r="345" spans="1:7">
      <c r="B345" s="268"/>
      <c r="C345" s="269"/>
      <c r="D345" s="270"/>
      <c r="E345" s="271"/>
      <c r="F345" s="272"/>
    </row>
    <row r="346" spans="1:7">
      <c r="B346" s="268"/>
      <c r="C346" s="269"/>
      <c r="D346" s="270"/>
      <c r="E346" s="271"/>
      <c r="F346" s="272"/>
    </row>
    <row r="347" spans="1:7">
      <c r="B347" s="268"/>
      <c r="C347" s="269"/>
      <c r="D347" s="270"/>
      <c r="E347" s="271"/>
      <c r="F347" s="272"/>
    </row>
    <row r="348" spans="1:7">
      <c r="B348" s="268"/>
      <c r="C348" s="269"/>
      <c r="D348" s="270"/>
      <c r="E348" s="271"/>
      <c r="F348" s="272"/>
    </row>
    <row r="349" spans="1:7" ht="15.75">
      <c r="A349" s="445" t="s">
        <v>44</v>
      </c>
      <c r="B349" s="445"/>
      <c r="C349" s="445"/>
      <c r="D349" s="445"/>
      <c r="E349" s="445"/>
      <c r="F349" s="445"/>
      <c r="G349" s="445"/>
    </row>
    <row r="350" spans="1:7" ht="18.75" thickBot="1">
      <c r="A350" s="446" t="s">
        <v>45</v>
      </c>
      <c r="B350" s="446"/>
      <c r="C350" s="446"/>
      <c r="D350" s="446"/>
      <c r="E350" s="446"/>
      <c r="F350" s="446"/>
      <c r="G350" s="446"/>
    </row>
    <row r="351" spans="1:7" ht="27" thickBot="1">
      <c r="A351" s="447" t="s">
        <v>137</v>
      </c>
      <c r="B351" s="448"/>
      <c r="C351" s="448"/>
      <c r="D351" s="448"/>
      <c r="E351" s="448"/>
      <c r="F351" s="448"/>
      <c r="G351" s="449"/>
    </row>
    <row r="352" spans="1:7" ht="13.5" thickBot="1">
      <c r="A352" s="139"/>
      <c r="B352" s="140"/>
      <c r="C352" s="141"/>
      <c r="D352" s="142"/>
      <c r="E352" s="142"/>
      <c r="F352" s="143"/>
      <c r="G352" s="144"/>
    </row>
    <row r="353" spans="1:7" ht="13.5" thickBot="1">
      <c r="A353" s="145" t="s">
        <v>47</v>
      </c>
      <c r="B353" s="146" t="s">
        <v>48</v>
      </c>
      <c r="C353" s="147" t="s">
        <v>49</v>
      </c>
      <c r="D353" s="148" t="s">
        <v>50</v>
      </c>
      <c r="E353" s="149" t="s">
        <v>51</v>
      </c>
      <c r="F353" s="150" t="s">
        <v>52</v>
      </c>
      <c r="G353" s="151" t="s">
        <v>53</v>
      </c>
    </row>
    <row r="354" spans="1:7">
      <c r="A354" s="152"/>
      <c r="B354" s="153"/>
      <c r="C354" s="154" t="s">
        <v>54</v>
      </c>
      <c r="D354" s="149"/>
      <c r="E354" s="149"/>
      <c r="F354" s="155"/>
      <c r="G354" s="156"/>
    </row>
    <row r="355" spans="1:7">
      <c r="A355" s="157"/>
      <c r="B355" s="158"/>
      <c r="C355" s="159"/>
      <c r="D355" s="160"/>
      <c r="E355" s="160"/>
      <c r="F355" s="161"/>
      <c r="G355" s="162"/>
    </row>
    <row r="356" spans="1:7" ht="13.5" thickBot="1">
      <c r="A356" s="163"/>
      <c r="B356" s="164"/>
      <c r="C356" s="165"/>
      <c r="D356" s="166"/>
      <c r="E356" s="167" t="s">
        <v>55</v>
      </c>
      <c r="F356" s="168">
        <f>SUM(F355:F355)</f>
        <v>0</v>
      </c>
      <c r="G356" s="169"/>
    </row>
    <row r="357" spans="1:7">
      <c r="A357" s="242"/>
      <c r="B357" s="243"/>
      <c r="C357" s="154" t="s">
        <v>54</v>
      </c>
      <c r="D357" s="245"/>
      <c r="E357" s="387"/>
      <c r="F357" s="276"/>
      <c r="G357" s="388"/>
    </row>
    <row r="358" spans="1:7">
      <c r="A358" s="223"/>
      <c r="B358" s="224"/>
      <c r="C358" s="274" t="s">
        <v>56</v>
      </c>
      <c r="D358" s="226"/>
      <c r="E358" s="275"/>
      <c r="F358" s="276"/>
      <c r="G358" s="228"/>
    </row>
    <row r="359" spans="1:7" ht="15.75">
      <c r="A359" s="223"/>
      <c r="B359" s="277" t="s">
        <v>57</v>
      </c>
      <c r="C359" s="182" t="s">
        <v>58</v>
      </c>
      <c r="D359" s="183" t="s">
        <v>59</v>
      </c>
      <c r="E359" s="183">
        <v>4</v>
      </c>
      <c r="F359" s="184">
        <v>402.43</v>
      </c>
      <c r="G359" s="281"/>
    </row>
    <row r="360" spans="1:7" ht="31.5">
      <c r="A360" s="223"/>
      <c r="B360" s="177" t="s">
        <v>61</v>
      </c>
      <c r="C360" s="182" t="s">
        <v>62</v>
      </c>
      <c r="D360" s="183" t="s">
        <v>59</v>
      </c>
      <c r="E360" s="183">
        <v>4</v>
      </c>
      <c r="F360" s="184">
        <v>1233.5999999999999</v>
      </c>
      <c r="G360" s="281"/>
    </row>
    <row r="361" spans="1:7" ht="13.5" thickBot="1">
      <c r="A361" s="163"/>
      <c r="B361" s="164"/>
      <c r="C361" s="186"/>
      <c r="D361" s="187"/>
      <c r="E361" s="167" t="s">
        <v>55</v>
      </c>
      <c r="F361" s="168">
        <f>SUM(F359:F360)</f>
        <v>1636.03</v>
      </c>
      <c r="G361" s="169"/>
    </row>
    <row r="362" spans="1:7">
      <c r="A362" s="188"/>
      <c r="B362" s="189"/>
      <c r="C362" s="190" t="s">
        <v>63</v>
      </c>
      <c r="D362" s="191"/>
      <c r="E362" s="191"/>
      <c r="F362" s="192"/>
      <c r="G362" s="193"/>
    </row>
    <row r="363" spans="1:7">
      <c r="A363" s="360"/>
      <c r="B363" s="361"/>
      <c r="C363" s="362"/>
      <c r="D363" s="197"/>
      <c r="E363" s="197"/>
      <c r="F363" s="363"/>
      <c r="G363" s="364"/>
    </row>
    <row r="364" spans="1:7" ht="13.5" thickBot="1">
      <c r="A364" s="200"/>
      <c r="B364" s="201"/>
      <c r="C364" s="202"/>
      <c r="D364" s="203"/>
      <c r="E364" s="167" t="s">
        <v>55</v>
      </c>
      <c r="F364" s="168">
        <f>SUM(F363:F363)</f>
        <v>0</v>
      </c>
      <c r="G364" s="204"/>
    </row>
    <row r="365" spans="1:7">
      <c r="A365" s="297"/>
      <c r="B365" s="298"/>
      <c r="C365" s="239" t="s">
        <v>63</v>
      </c>
      <c r="D365" s="299"/>
      <c r="E365" s="299"/>
      <c r="F365" s="300"/>
      <c r="G365" s="301"/>
    </row>
    <row r="366" spans="1:7">
      <c r="A366" s="188"/>
      <c r="B366" s="189"/>
      <c r="C366" s="196" t="s">
        <v>56</v>
      </c>
      <c r="D366" s="284"/>
      <c r="E366" s="284"/>
      <c r="F366" s="302"/>
      <c r="G366" s="392"/>
    </row>
    <row r="367" spans="1:7" ht="15.75">
      <c r="A367" s="188"/>
      <c r="B367" s="355" t="s">
        <v>65</v>
      </c>
      <c r="C367" s="321" t="s">
        <v>138</v>
      </c>
      <c r="D367" s="210" t="s">
        <v>89</v>
      </c>
      <c r="E367" s="210">
        <v>25</v>
      </c>
      <c r="F367" s="322">
        <v>695.27</v>
      </c>
      <c r="G367" s="220"/>
    </row>
    <row r="368" spans="1:7" ht="15">
      <c r="A368" s="188"/>
      <c r="B368" s="355" t="s">
        <v>74</v>
      </c>
      <c r="C368" s="212" t="s">
        <v>66</v>
      </c>
      <c r="D368" s="213" t="s">
        <v>89</v>
      </c>
      <c r="E368" s="308">
        <v>15</v>
      </c>
      <c r="F368" s="215">
        <v>8737.02</v>
      </c>
      <c r="G368" s="390"/>
    </row>
    <row r="369" spans="1:7" ht="13.5" thickBot="1">
      <c r="A369" s="163"/>
      <c r="B369" s="164"/>
      <c r="C369" s="221"/>
      <c r="D369" s="187"/>
      <c r="E369" s="222" t="s">
        <v>55</v>
      </c>
      <c r="F369" s="168">
        <f>SUM(F367:F368)</f>
        <v>9432.2900000000009</v>
      </c>
      <c r="G369" s="169"/>
    </row>
    <row r="370" spans="1:7">
      <c r="A370" s="223"/>
      <c r="B370" s="224"/>
      <c r="C370" s="225" t="s">
        <v>72</v>
      </c>
      <c r="D370" s="247"/>
      <c r="E370" s="247"/>
      <c r="F370" s="359"/>
      <c r="G370" s="228"/>
    </row>
    <row r="371" spans="1:7">
      <c r="A371" s="229"/>
      <c r="B371" s="195"/>
      <c r="C371" s="230"/>
      <c r="D371" s="177"/>
      <c r="E371" s="177"/>
      <c r="F371" s="393"/>
      <c r="G371" s="232"/>
    </row>
    <row r="372" spans="1:7" ht="13.5" thickBot="1">
      <c r="A372" s="229"/>
      <c r="B372" s="233"/>
      <c r="C372" s="234"/>
      <c r="D372" s="235"/>
      <c r="E372" s="236" t="s">
        <v>55</v>
      </c>
      <c r="F372" s="237">
        <f>SUM(F371:F371)</f>
        <v>0</v>
      </c>
      <c r="G372" s="169"/>
    </row>
    <row r="373" spans="1:7">
      <c r="A373" s="152"/>
      <c r="B373" s="238"/>
      <c r="C373" s="239" t="s">
        <v>73</v>
      </c>
      <c r="D373" s="240"/>
      <c r="E373" s="240"/>
      <c r="F373" s="241"/>
      <c r="G373" s="228"/>
    </row>
    <row r="374" spans="1:7" ht="31.5">
      <c r="A374" s="157"/>
      <c r="B374" s="177" t="s">
        <v>94</v>
      </c>
      <c r="C374" s="319" t="s">
        <v>97</v>
      </c>
      <c r="D374" s="320" t="s">
        <v>96</v>
      </c>
      <c r="E374" s="320">
        <v>3</v>
      </c>
      <c r="F374" s="394">
        <v>384</v>
      </c>
      <c r="G374" s="162"/>
    </row>
    <row r="375" spans="1:7" ht="13.5" thickBot="1">
      <c r="A375" s="163"/>
      <c r="B375" s="164"/>
      <c r="C375" s="246"/>
      <c r="D375" s="187"/>
      <c r="E375" s="222" t="s">
        <v>55</v>
      </c>
      <c r="F375" s="168">
        <f>SUM(F374:F374)</f>
        <v>384</v>
      </c>
      <c r="G375" s="169"/>
    </row>
    <row r="376" spans="1:7">
      <c r="A376" s="223"/>
      <c r="B376" s="224"/>
      <c r="C376" s="239" t="s">
        <v>73</v>
      </c>
      <c r="D376" s="247"/>
      <c r="E376" s="248"/>
      <c r="F376" s="249"/>
      <c r="G376" s="228"/>
    </row>
    <row r="377" spans="1:7">
      <c r="A377" s="157"/>
      <c r="B377" s="177"/>
      <c r="C377" s="274" t="s">
        <v>56</v>
      </c>
      <c r="D377" s="235"/>
      <c r="E377" s="236"/>
      <c r="F377" s="250"/>
      <c r="G377" s="162"/>
    </row>
    <row r="378" spans="1:7">
      <c r="A378" s="157"/>
      <c r="B378" s="177"/>
      <c r="C378" s="256"/>
      <c r="D378" s="179"/>
      <c r="E378" s="179"/>
      <c r="F378" s="257"/>
      <c r="G378" s="162"/>
    </row>
    <row r="379" spans="1:7" ht="13.5" thickBot="1">
      <c r="A379" s="163"/>
      <c r="B379" s="164"/>
      <c r="C379" s="246"/>
      <c r="D379" s="187"/>
      <c r="E379" s="222" t="s">
        <v>55</v>
      </c>
      <c r="F379" s="168">
        <f>SUM(F378:F378)</f>
        <v>0</v>
      </c>
      <c r="G379" s="169"/>
    </row>
    <row r="380" spans="1:7" ht="13.5" thickBot="1">
      <c r="A380" s="258"/>
      <c r="B380" s="259"/>
      <c r="C380" s="260"/>
      <c r="D380" s="259"/>
      <c r="E380" s="261" t="s">
        <v>76</v>
      </c>
      <c r="F380" s="262">
        <f>F356+F361+F364+F369+F372+F375+F379</f>
        <v>11452.32</v>
      </c>
      <c r="G380" s="263"/>
    </row>
    <row r="381" spans="1:7">
      <c r="A381" s="139"/>
      <c r="B381" s="142"/>
      <c r="C381" s="141"/>
      <c r="D381" s="142"/>
      <c r="E381" s="264"/>
      <c r="F381" s="265"/>
      <c r="G381" s="266"/>
    </row>
    <row r="382" spans="1:7">
      <c r="B382" s="268"/>
      <c r="C382" s="269" t="s">
        <v>22</v>
      </c>
      <c r="D382" s="270"/>
      <c r="E382" s="271" t="s">
        <v>24</v>
      </c>
      <c r="F382" s="272"/>
    </row>
    <row r="383" spans="1:7">
      <c r="B383" s="268"/>
      <c r="C383" s="269"/>
      <c r="D383" s="270"/>
      <c r="E383" s="271"/>
      <c r="F383" s="272"/>
    </row>
    <row r="384" spans="1:7">
      <c r="B384" s="268"/>
      <c r="C384" s="269"/>
      <c r="D384" s="270"/>
      <c r="E384" s="271"/>
      <c r="F384" s="272"/>
    </row>
    <row r="385" spans="2:6">
      <c r="B385" s="268"/>
      <c r="C385" s="269"/>
      <c r="D385" s="270"/>
      <c r="E385" s="271"/>
      <c r="F385" s="272"/>
    </row>
    <row r="386" spans="2:6">
      <c r="B386" s="268"/>
      <c r="C386" s="269"/>
      <c r="D386" s="270"/>
      <c r="E386" s="271"/>
      <c r="F386" s="272"/>
    </row>
    <row r="387" spans="2:6">
      <c r="B387" s="268"/>
      <c r="C387" s="269"/>
      <c r="D387" s="270"/>
      <c r="E387" s="271"/>
      <c r="F387" s="272"/>
    </row>
    <row r="388" spans="2:6">
      <c r="B388" s="268"/>
      <c r="C388" s="269"/>
      <c r="D388" s="270"/>
      <c r="E388" s="271"/>
      <c r="F388" s="272"/>
    </row>
    <row r="389" spans="2:6">
      <c r="B389" s="268"/>
      <c r="C389" s="269"/>
      <c r="D389" s="270"/>
      <c r="E389" s="271"/>
      <c r="F389" s="272"/>
    </row>
    <row r="390" spans="2:6">
      <c r="B390" s="268"/>
      <c r="C390" s="269"/>
      <c r="D390" s="270"/>
      <c r="E390" s="271"/>
      <c r="F390" s="272"/>
    </row>
    <row r="391" spans="2:6">
      <c r="B391" s="268"/>
      <c r="C391" s="269"/>
      <c r="D391" s="270"/>
      <c r="E391" s="407"/>
      <c r="F391" s="272"/>
    </row>
    <row r="392" spans="2:6">
      <c r="B392" s="268"/>
      <c r="C392" s="269"/>
      <c r="D392" s="270"/>
      <c r="E392" s="407"/>
      <c r="F392" s="272"/>
    </row>
    <row r="393" spans="2:6">
      <c r="B393" s="268"/>
      <c r="C393" s="269"/>
      <c r="D393" s="270"/>
      <c r="E393" s="407"/>
      <c r="F393" s="272"/>
    </row>
    <row r="394" spans="2:6">
      <c r="B394" s="268"/>
      <c r="C394" s="269"/>
      <c r="D394" s="270"/>
      <c r="E394" s="407"/>
      <c r="F394" s="272"/>
    </row>
    <row r="395" spans="2:6">
      <c r="B395" s="268"/>
      <c r="C395" s="269"/>
      <c r="D395" s="270"/>
      <c r="E395" s="407"/>
      <c r="F395" s="272"/>
    </row>
    <row r="396" spans="2:6">
      <c r="B396" s="268"/>
      <c r="C396" s="269"/>
      <c r="D396" s="270"/>
      <c r="E396" s="407"/>
      <c r="F396" s="272"/>
    </row>
    <row r="397" spans="2:6">
      <c r="B397" s="268"/>
      <c r="C397" s="269"/>
      <c r="D397" s="270"/>
      <c r="E397" s="407"/>
      <c r="F397" s="272"/>
    </row>
    <row r="398" spans="2:6">
      <c r="B398" s="268"/>
      <c r="C398" s="269"/>
      <c r="D398" s="270"/>
      <c r="E398" s="407"/>
      <c r="F398" s="272"/>
    </row>
    <row r="399" spans="2:6">
      <c r="B399" s="268"/>
      <c r="C399" s="269"/>
      <c r="D399" s="270"/>
      <c r="E399" s="407"/>
      <c r="F399" s="272"/>
    </row>
    <row r="400" spans="2:6">
      <c r="B400" s="268"/>
      <c r="C400" s="269"/>
      <c r="D400" s="270"/>
      <c r="E400" s="407"/>
      <c r="F400" s="272"/>
    </row>
    <row r="401" spans="1:7">
      <c r="B401" s="268"/>
      <c r="C401" s="269"/>
      <c r="D401" s="270"/>
      <c r="E401" s="271"/>
      <c r="F401" s="272"/>
    </row>
    <row r="402" spans="1:7">
      <c r="B402" s="268"/>
      <c r="C402" s="269"/>
      <c r="D402" s="270"/>
      <c r="E402" s="271"/>
      <c r="F402" s="272"/>
    </row>
    <row r="403" spans="1:7">
      <c r="B403" s="268"/>
      <c r="C403" s="269"/>
      <c r="D403" s="270"/>
      <c r="E403" s="271"/>
      <c r="F403" s="272"/>
    </row>
    <row r="404" spans="1:7">
      <c r="B404" s="268"/>
      <c r="C404" s="269"/>
      <c r="D404" s="270"/>
      <c r="E404" s="271"/>
      <c r="F404" s="272"/>
    </row>
    <row r="405" spans="1:7">
      <c r="B405" s="268"/>
      <c r="C405" s="269"/>
      <c r="D405" s="270"/>
      <c r="E405" s="271"/>
      <c r="F405" s="272"/>
    </row>
    <row r="406" spans="1:7">
      <c r="B406" s="268"/>
      <c r="C406" s="269"/>
      <c r="D406" s="270"/>
      <c r="E406" s="271"/>
      <c r="F406" s="272"/>
    </row>
    <row r="407" spans="1:7">
      <c r="B407" s="268"/>
      <c r="C407" s="269"/>
      <c r="D407" s="270"/>
      <c r="E407" s="271"/>
      <c r="F407" s="272"/>
    </row>
    <row r="408" spans="1:7">
      <c r="B408" s="268"/>
      <c r="C408" s="269"/>
      <c r="D408" s="270"/>
      <c r="E408" s="271"/>
      <c r="F408" s="272"/>
    </row>
    <row r="409" spans="1:7" ht="15.75">
      <c r="A409" s="445" t="s">
        <v>44</v>
      </c>
      <c r="B409" s="445"/>
      <c r="C409" s="445"/>
      <c r="D409" s="445"/>
      <c r="E409" s="445"/>
      <c r="F409" s="445"/>
      <c r="G409" s="445"/>
    </row>
    <row r="410" spans="1:7" ht="18.75" thickBot="1">
      <c r="A410" s="446" t="s">
        <v>45</v>
      </c>
      <c r="B410" s="446"/>
      <c r="C410" s="446"/>
      <c r="D410" s="446"/>
      <c r="E410" s="446"/>
      <c r="F410" s="446"/>
      <c r="G410" s="446"/>
    </row>
    <row r="411" spans="1:7" ht="27" thickBot="1">
      <c r="A411" s="447" t="s">
        <v>139</v>
      </c>
      <c r="B411" s="448"/>
      <c r="C411" s="448"/>
      <c r="D411" s="448"/>
      <c r="E411" s="448"/>
      <c r="F411" s="448"/>
      <c r="G411" s="449"/>
    </row>
    <row r="412" spans="1:7" ht="13.5" thickBot="1">
      <c r="A412" s="139"/>
      <c r="B412" s="140"/>
      <c r="C412" s="141"/>
      <c r="D412" s="142"/>
      <c r="E412" s="142"/>
      <c r="F412" s="143"/>
      <c r="G412" s="144"/>
    </row>
    <row r="413" spans="1:7" ht="13.5" thickBot="1">
      <c r="A413" s="145" t="s">
        <v>47</v>
      </c>
      <c r="B413" s="146" t="s">
        <v>48</v>
      </c>
      <c r="C413" s="147" t="s">
        <v>49</v>
      </c>
      <c r="D413" s="148" t="s">
        <v>50</v>
      </c>
      <c r="E413" s="149" t="s">
        <v>51</v>
      </c>
      <c r="F413" s="150" t="s">
        <v>52</v>
      </c>
      <c r="G413" s="151" t="s">
        <v>53</v>
      </c>
    </row>
    <row r="414" spans="1:7">
      <c r="A414" s="152"/>
      <c r="B414" s="153"/>
      <c r="C414" s="154" t="s">
        <v>54</v>
      </c>
      <c r="D414" s="149"/>
      <c r="E414" s="149"/>
      <c r="F414" s="155"/>
      <c r="G414" s="156"/>
    </row>
    <row r="415" spans="1:7">
      <c r="A415" s="157"/>
      <c r="B415" s="158"/>
      <c r="C415" s="159"/>
      <c r="D415" s="160"/>
      <c r="E415" s="160"/>
      <c r="F415" s="161"/>
      <c r="G415" s="162"/>
    </row>
    <row r="416" spans="1:7" ht="13.5" thickBot="1">
      <c r="A416" s="163"/>
      <c r="B416" s="164"/>
      <c r="C416" s="165"/>
      <c r="D416" s="166"/>
      <c r="E416" s="167" t="s">
        <v>55</v>
      </c>
      <c r="F416" s="168">
        <f>SUM(F415:F415)</f>
        <v>0</v>
      </c>
      <c r="G416" s="169"/>
    </row>
    <row r="417" spans="1:10">
      <c r="A417" s="223"/>
      <c r="B417" s="224"/>
      <c r="C417" s="274" t="s">
        <v>56</v>
      </c>
      <c r="D417" s="226"/>
      <c r="E417" s="275"/>
      <c r="F417" s="276"/>
      <c r="G417" s="228"/>
    </row>
    <row r="418" spans="1:10" ht="15.75">
      <c r="A418" s="223"/>
      <c r="B418" s="277" t="s">
        <v>57</v>
      </c>
      <c r="C418" s="278" t="s">
        <v>58</v>
      </c>
      <c r="D418" s="279" t="s">
        <v>59</v>
      </c>
      <c r="E418" s="279">
        <v>4</v>
      </c>
      <c r="F418" s="280">
        <v>402.43</v>
      </c>
      <c r="G418" s="281"/>
    </row>
    <row r="419" spans="1:10" ht="15.75">
      <c r="A419" s="223"/>
      <c r="B419" s="277" t="s">
        <v>74</v>
      </c>
      <c r="C419" s="182" t="s">
        <v>79</v>
      </c>
      <c r="D419" s="183" t="s">
        <v>71</v>
      </c>
      <c r="E419" s="183">
        <v>3</v>
      </c>
      <c r="F419" s="184">
        <v>1273.4000000000001</v>
      </c>
      <c r="G419" s="281"/>
    </row>
    <row r="420" spans="1:10" ht="31.5">
      <c r="A420" s="223"/>
      <c r="B420" s="177" t="s">
        <v>61</v>
      </c>
      <c r="C420" s="182" t="s">
        <v>62</v>
      </c>
      <c r="D420" s="183" t="s">
        <v>59</v>
      </c>
      <c r="E420" s="183">
        <v>4</v>
      </c>
      <c r="F420" s="184">
        <v>1233.5999999999999</v>
      </c>
      <c r="G420" s="228"/>
    </row>
    <row r="421" spans="1:10" ht="13.5" thickBot="1">
      <c r="A421" s="163"/>
      <c r="B421" s="164"/>
      <c r="C421" s="186"/>
      <c r="D421" s="187"/>
      <c r="E421" s="167" t="s">
        <v>55</v>
      </c>
      <c r="F421" s="168">
        <f>SUM(F418:F420)</f>
        <v>2909.43</v>
      </c>
      <c r="G421" s="169"/>
    </row>
    <row r="422" spans="1:10">
      <c r="A422" s="188"/>
      <c r="B422" s="189"/>
      <c r="C422" s="283" t="s">
        <v>63</v>
      </c>
      <c r="D422" s="284"/>
      <c r="E422" s="284"/>
      <c r="F422" s="285"/>
      <c r="G422" s="193"/>
      <c r="I422" t="s">
        <v>60</v>
      </c>
      <c r="J422" s="185">
        <f>F416+F424+F431+F434</f>
        <v>3417.56</v>
      </c>
    </row>
    <row r="423" spans="1:10" ht="15.75">
      <c r="A423" s="194"/>
      <c r="B423" s="211" t="s">
        <v>69</v>
      </c>
      <c r="C423" s="333" t="s">
        <v>140</v>
      </c>
      <c r="D423" s="334" t="s">
        <v>71</v>
      </c>
      <c r="E423" s="334">
        <v>2</v>
      </c>
      <c r="F423" s="335">
        <v>3417.56</v>
      </c>
      <c r="G423" s="288"/>
    </row>
    <row r="424" spans="1:10" ht="13.5" thickBot="1">
      <c r="A424" s="200"/>
      <c r="B424" s="201"/>
      <c r="C424" s="202"/>
      <c r="D424" s="203"/>
      <c r="E424" s="167" t="s">
        <v>55</v>
      </c>
      <c r="F424" s="168">
        <f>SUM(F423:F423)</f>
        <v>3417.56</v>
      </c>
      <c r="G424" s="204"/>
    </row>
    <row r="425" spans="1:10">
      <c r="A425" s="188"/>
      <c r="B425" s="189"/>
      <c r="C425" s="190" t="s">
        <v>63</v>
      </c>
      <c r="D425" s="191"/>
      <c r="E425" s="191"/>
      <c r="F425" s="205"/>
      <c r="G425" s="206"/>
    </row>
    <row r="426" spans="1:10">
      <c r="A426" s="188"/>
      <c r="B426" s="189"/>
      <c r="C426" s="196" t="s">
        <v>56</v>
      </c>
      <c r="D426" s="284"/>
      <c r="E426" s="284"/>
      <c r="F426" s="302"/>
      <c r="G426" s="206"/>
    </row>
    <row r="427" spans="1:10" ht="15">
      <c r="A427" s="188"/>
      <c r="B427" s="355" t="s">
        <v>74</v>
      </c>
      <c r="C427" s="212" t="s">
        <v>66</v>
      </c>
      <c r="D427" s="213" t="s">
        <v>89</v>
      </c>
      <c r="E427" s="308">
        <v>5</v>
      </c>
      <c r="F427" s="215">
        <v>2912.34</v>
      </c>
      <c r="G427" s="304"/>
    </row>
    <row r="428" spans="1:10" ht="13.5" thickBot="1">
      <c r="A428" s="163"/>
      <c r="B428" s="164"/>
      <c r="C428" s="221"/>
      <c r="D428" s="187"/>
      <c r="E428" s="222" t="s">
        <v>55</v>
      </c>
      <c r="F428" s="168">
        <f>SUM(F427:F427)</f>
        <v>2912.34</v>
      </c>
      <c r="G428" s="169"/>
    </row>
    <row r="429" spans="1:10">
      <c r="A429" s="223"/>
      <c r="B429" s="224"/>
      <c r="C429" s="225" t="s">
        <v>72</v>
      </c>
      <c r="D429" s="226"/>
      <c r="E429" s="226"/>
      <c r="F429" s="227"/>
      <c r="G429" s="228"/>
    </row>
    <row r="430" spans="1:10">
      <c r="A430" s="229"/>
      <c r="B430" s="195"/>
      <c r="C430" s="230"/>
      <c r="D430" s="224"/>
      <c r="E430" s="224"/>
      <c r="F430" s="231"/>
      <c r="G430" s="232"/>
    </row>
    <row r="431" spans="1:10" ht="13.5" thickBot="1">
      <c r="A431" s="229"/>
      <c r="B431" s="233"/>
      <c r="C431" s="234"/>
      <c r="D431" s="235"/>
      <c r="E431" s="236" t="s">
        <v>55</v>
      </c>
      <c r="F431" s="237">
        <f>SUM(F430:F430)</f>
        <v>0</v>
      </c>
      <c r="G431" s="169"/>
    </row>
    <row r="432" spans="1:10">
      <c r="A432" s="152"/>
      <c r="B432" s="238"/>
      <c r="C432" s="239" t="s">
        <v>73</v>
      </c>
      <c r="D432" s="240"/>
      <c r="E432" s="240"/>
      <c r="F432" s="241"/>
      <c r="G432" s="228"/>
    </row>
    <row r="433" spans="1:7">
      <c r="A433" s="242"/>
      <c r="B433" s="243"/>
      <c r="C433" s="244"/>
      <c r="D433" s="245"/>
      <c r="E433" s="226"/>
      <c r="F433" s="227"/>
      <c r="G433" s="162"/>
    </row>
    <row r="434" spans="1:7" ht="13.5" thickBot="1">
      <c r="A434" s="163"/>
      <c r="B434" s="164"/>
      <c r="C434" s="246"/>
      <c r="D434" s="187"/>
      <c r="E434" s="222" t="s">
        <v>55</v>
      </c>
      <c r="F434" s="168">
        <f>SUM(F433:F433)</f>
        <v>0</v>
      </c>
      <c r="G434" s="169"/>
    </row>
    <row r="435" spans="1:7">
      <c r="A435" s="223"/>
      <c r="B435" s="224"/>
      <c r="C435" s="239" t="s">
        <v>73</v>
      </c>
      <c r="D435" s="247"/>
      <c r="E435" s="248"/>
      <c r="F435" s="249"/>
      <c r="G435" s="228"/>
    </row>
    <row r="436" spans="1:7">
      <c r="A436" s="157"/>
      <c r="B436" s="177"/>
      <c r="C436" s="274" t="s">
        <v>56</v>
      </c>
      <c r="D436" s="235"/>
      <c r="E436" s="236"/>
      <c r="F436" s="250"/>
      <c r="G436" s="162"/>
    </row>
    <row r="437" spans="1:7">
      <c r="A437" s="157"/>
      <c r="B437" s="177"/>
      <c r="C437" s="256"/>
      <c r="D437" s="179"/>
      <c r="E437" s="179"/>
      <c r="F437" s="257"/>
      <c r="G437" s="162"/>
    </row>
    <row r="438" spans="1:7" ht="13.5" thickBot="1">
      <c r="A438" s="163"/>
      <c r="B438" s="164"/>
      <c r="C438" s="246"/>
      <c r="D438" s="187"/>
      <c r="E438" s="222" t="s">
        <v>55</v>
      </c>
      <c r="F438" s="168">
        <f>SUM(F437:F437)</f>
        <v>0</v>
      </c>
      <c r="G438" s="169"/>
    </row>
    <row r="439" spans="1:7" ht="13.5" thickBot="1">
      <c r="A439" s="258"/>
      <c r="B439" s="259"/>
      <c r="C439" s="260"/>
      <c r="D439" s="259"/>
      <c r="E439" s="261" t="s">
        <v>76</v>
      </c>
      <c r="F439" s="262">
        <f>F416+F421+F424+F428+F431+F434+F438</f>
        <v>9239.33</v>
      </c>
      <c r="G439" s="263"/>
    </row>
    <row r="440" spans="1:7">
      <c r="A440" s="139"/>
      <c r="B440" s="142"/>
      <c r="C440" s="141"/>
      <c r="D440" s="142"/>
      <c r="E440" s="264"/>
      <c r="F440" s="265"/>
      <c r="G440" s="266"/>
    </row>
    <row r="441" spans="1:7">
      <c r="B441" s="268"/>
      <c r="C441" s="269" t="s">
        <v>22</v>
      </c>
      <c r="D441" s="270"/>
      <c r="E441" s="271" t="s">
        <v>24</v>
      </c>
      <c r="F441" s="272"/>
    </row>
    <row r="442" spans="1:7">
      <c r="B442" s="268"/>
      <c r="C442" s="269"/>
      <c r="D442" s="270"/>
      <c r="E442" s="271"/>
      <c r="F442" s="272"/>
    </row>
    <row r="443" spans="1:7">
      <c r="B443" s="268"/>
      <c r="C443" s="269"/>
      <c r="D443" s="270"/>
      <c r="E443" s="271"/>
      <c r="F443" s="272"/>
    </row>
    <row r="444" spans="1:7">
      <c r="B444" s="268"/>
      <c r="C444" s="269"/>
      <c r="D444" s="270"/>
      <c r="E444" s="271"/>
      <c r="F444" s="272"/>
    </row>
    <row r="445" spans="1:7">
      <c r="B445" s="268"/>
      <c r="C445" s="269"/>
      <c r="D445" s="270"/>
      <c r="E445" s="271"/>
      <c r="F445" s="272"/>
    </row>
    <row r="446" spans="1:7">
      <c r="B446" s="268"/>
      <c r="C446" s="269"/>
      <c r="D446" s="270"/>
      <c r="E446" s="271"/>
      <c r="F446" s="272"/>
    </row>
    <row r="447" spans="1:7">
      <c r="B447" s="268"/>
      <c r="C447" s="269"/>
      <c r="D447" s="270"/>
      <c r="E447" s="271"/>
      <c r="F447" s="272"/>
    </row>
    <row r="448" spans="1:7">
      <c r="B448" s="268"/>
      <c r="C448" s="269"/>
      <c r="D448" s="270"/>
      <c r="E448" s="271"/>
      <c r="F448" s="272"/>
    </row>
    <row r="449" spans="2:6">
      <c r="B449" s="268"/>
      <c r="C449" s="269"/>
      <c r="D449" s="270"/>
      <c r="E449" s="271"/>
      <c r="F449" s="272"/>
    </row>
    <row r="450" spans="2:6">
      <c r="B450" s="268"/>
      <c r="C450" s="269"/>
      <c r="D450" s="270"/>
      <c r="E450" s="407"/>
      <c r="F450" s="272"/>
    </row>
    <row r="451" spans="2:6">
      <c r="B451" s="268"/>
      <c r="C451" s="269"/>
      <c r="D451" s="270"/>
      <c r="E451" s="407"/>
      <c r="F451" s="272"/>
    </row>
    <row r="452" spans="2:6">
      <c r="B452" s="268"/>
      <c r="C452" s="269"/>
      <c r="D452" s="270"/>
      <c r="E452" s="407"/>
      <c r="F452" s="272"/>
    </row>
    <row r="453" spans="2:6">
      <c r="B453" s="268"/>
      <c r="C453" s="269"/>
      <c r="D453" s="270"/>
      <c r="E453" s="407"/>
      <c r="F453" s="272"/>
    </row>
    <row r="454" spans="2:6">
      <c r="B454" s="268"/>
      <c r="C454" s="269"/>
      <c r="D454" s="270"/>
      <c r="E454" s="407"/>
      <c r="F454" s="272"/>
    </row>
    <row r="455" spans="2:6">
      <c r="B455" s="268"/>
      <c r="C455" s="269"/>
      <c r="D455" s="270"/>
      <c r="E455" s="407"/>
      <c r="F455" s="272"/>
    </row>
    <row r="456" spans="2:6">
      <c r="B456" s="268"/>
      <c r="C456" s="269"/>
      <c r="D456" s="270"/>
      <c r="E456" s="407"/>
      <c r="F456" s="272"/>
    </row>
    <row r="457" spans="2:6">
      <c r="B457" s="268"/>
      <c r="C457" s="269"/>
      <c r="D457" s="270"/>
      <c r="E457" s="407"/>
      <c r="F457" s="272"/>
    </row>
    <row r="458" spans="2:6">
      <c r="B458" s="268"/>
      <c r="C458" s="269"/>
      <c r="D458" s="270"/>
      <c r="E458" s="271"/>
      <c r="F458" s="272"/>
    </row>
    <row r="459" spans="2:6">
      <c r="B459" s="268"/>
      <c r="C459" s="269"/>
      <c r="D459" s="270"/>
      <c r="E459" s="271"/>
      <c r="F459" s="272"/>
    </row>
    <row r="460" spans="2:6">
      <c r="B460" s="268"/>
      <c r="C460" s="269"/>
      <c r="D460" s="270"/>
      <c r="E460" s="271"/>
      <c r="F460" s="272"/>
    </row>
    <row r="461" spans="2:6">
      <c r="B461" s="268"/>
      <c r="C461" s="269"/>
      <c r="D461" s="270"/>
      <c r="E461" s="271"/>
      <c r="F461" s="272"/>
    </row>
    <row r="462" spans="2:6">
      <c r="B462" s="268"/>
      <c r="C462" s="269"/>
      <c r="D462" s="270"/>
      <c r="E462" s="271"/>
      <c r="F462" s="272"/>
    </row>
    <row r="463" spans="2:6">
      <c r="B463" s="268"/>
      <c r="C463" s="269"/>
      <c r="D463" s="270"/>
      <c r="E463" s="271"/>
      <c r="F463" s="272"/>
    </row>
    <row r="464" spans="2:6">
      <c r="B464" s="268"/>
      <c r="C464" s="269"/>
      <c r="D464" s="270"/>
      <c r="E464" s="271"/>
      <c r="F464" s="272"/>
    </row>
    <row r="465" spans="1:7">
      <c r="B465" s="268"/>
      <c r="C465" s="269"/>
      <c r="D465" s="270"/>
      <c r="E465" s="271"/>
      <c r="F465" s="272"/>
    </row>
    <row r="466" spans="1:7">
      <c r="B466" s="268"/>
      <c r="C466" s="269"/>
      <c r="D466" s="270"/>
      <c r="E466" s="271"/>
      <c r="F466" s="272"/>
    </row>
    <row r="467" spans="1:7">
      <c r="B467" s="268"/>
      <c r="C467" s="269"/>
      <c r="D467" s="270"/>
      <c r="E467" s="271"/>
      <c r="F467" s="272"/>
    </row>
    <row r="468" spans="1:7">
      <c r="B468" s="268"/>
      <c r="C468" s="269"/>
      <c r="D468" s="270"/>
      <c r="E468" s="271"/>
      <c r="F468" s="272"/>
    </row>
    <row r="469" spans="1:7">
      <c r="B469" s="268"/>
      <c r="C469" s="269"/>
      <c r="D469" s="270"/>
      <c r="E469" s="271"/>
      <c r="F469" s="272"/>
    </row>
    <row r="470" spans="1:7" ht="15.75">
      <c r="A470" s="445" t="s">
        <v>44</v>
      </c>
      <c r="B470" s="445"/>
      <c r="C470" s="445"/>
      <c r="D470" s="445"/>
      <c r="E470" s="445"/>
      <c r="F470" s="445"/>
      <c r="G470" s="445"/>
    </row>
    <row r="471" spans="1:7" ht="18.75" thickBot="1">
      <c r="A471" s="446" t="s">
        <v>45</v>
      </c>
      <c r="B471" s="446"/>
      <c r="C471" s="446"/>
      <c r="D471" s="446"/>
      <c r="E471" s="446"/>
      <c r="F471" s="446"/>
      <c r="G471" s="446"/>
    </row>
    <row r="472" spans="1:7" ht="27" thickBot="1">
      <c r="A472" s="447" t="s">
        <v>141</v>
      </c>
      <c r="B472" s="448"/>
      <c r="C472" s="448"/>
      <c r="D472" s="448"/>
      <c r="E472" s="448"/>
      <c r="F472" s="448"/>
      <c r="G472" s="449"/>
    </row>
    <row r="473" spans="1:7" ht="13.5" thickBot="1">
      <c r="A473" s="139"/>
      <c r="B473" s="140"/>
      <c r="C473" s="141"/>
      <c r="D473" s="142"/>
      <c r="E473" s="142"/>
      <c r="F473" s="143"/>
      <c r="G473" s="144"/>
    </row>
    <row r="474" spans="1:7" ht="13.5" thickBot="1">
      <c r="A474" s="145" t="s">
        <v>47</v>
      </c>
      <c r="B474" s="146" t="s">
        <v>48</v>
      </c>
      <c r="C474" s="147" t="s">
        <v>49</v>
      </c>
      <c r="D474" s="148" t="s">
        <v>50</v>
      </c>
      <c r="E474" s="149" t="s">
        <v>51</v>
      </c>
      <c r="F474" s="150" t="s">
        <v>52</v>
      </c>
      <c r="G474" s="151" t="s">
        <v>53</v>
      </c>
    </row>
    <row r="475" spans="1:7">
      <c r="A475" s="152"/>
      <c r="B475" s="153"/>
      <c r="C475" s="154" t="s">
        <v>54</v>
      </c>
      <c r="D475" s="149"/>
      <c r="E475" s="149"/>
      <c r="F475" s="155"/>
      <c r="G475" s="156"/>
    </row>
    <row r="476" spans="1:7">
      <c r="A476" s="157"/>
      <c r="B476" s="158"/>
      <c r="C476" s="159"/>
      <c r="D476" s="160"/>
      <c r="E476" s="160"/>
      <c r="F476" s="161"/>
      <c r="G476" s="162"/>
    </row>
    <row r="477" spans="1:7" ht="13.5" thickBot="1">
      <c r="A477" s="163"/>
      <c r="B477" s="164"/>
      <c r="C477" s="165"/>
      <c r="D477" s="166"/>
      <c r="E477" s="167" t="s">
        <v>55</v>
      </c>
      <c r="F477" s="168">
        <f>SUM(F476:F476)</f>
        <v>0</v>
      </c>
      <c r="G477" s="169"/>
    </row>
    <row r="478" spans="1:7">
      <c r="A478" s="223"/>
      <c r="B478" s="224"/>
      <c r="C478" s="274" t="s">
        <v>56</v>
      </c>
      <c r="D478" s="226"/>
      <c r="E478" s="275"/>
      <c r="F478" s="276"/>
      <c r="G478" s="228"/>
    </row>
    <row r="479" spans="1:7" ht="15.75">
      <c r="A479" s="223"/>
      <c r="B479" s="277" t="s">
        <v>57</v>
      </c>
      <c r="C479" s="182" t="s">
        <v>58</v>
      </c>
      <c r="D479" s="183" t="s">
        <v>59</v>
      </c>
      <c r="E479" s="183">
        <v>4</v>
      </c>
      <c r="F479" s="184">
        <v>402.43</v>
      </c>
      <c r="G479" s="281"/>
    </row>
    <row r="480" spans="1:7" ht="15.75">
      <c r="A480" s="223"/>
      <c r="B480" s="277" t="s">
        <v>74</v>
      </c>
      <c r="C480" s="182" t="s">
        <v>79</v>
      </c>
      <c r="D480" s="183" t="s">
        <v>71</v>
      </c>
      <c r="E480" s="183">
        <v>3</v>
      </c>
      <c r="F480" s="184">
        <v>1273.4000000000001</v>
      </c>
      <c r="G480" s="281"/>
    </row>
    <row r="481" spans="1:10" ht="31.5">
      <c r="A481" s="223"/>
      <c r="B481" s="177" t="s">
        <v>61</v>
      </c>
      <c r="C481" s="182" t="s">
        <v>62</v>
      </c>
      <c r="D481" s="183" t="s">
        <v>59</v>
      </c>
      <c r="E481" s="183">
        <v>4</v>
      </c>
      <c r="F481" s="184">
        <v>1233.5999999999999</v>
      </c>
      <c r="G481" s="228"/>
    </row>
    <row r="482" spans="1:10" ht="13.5" thickBot="1">
      <c r="A482" s="163"/>
      <c r="B482" s="164"/>
      <c r="C482" s="186"/>
      <c r="D482" s="187"/>
      <c r="E482" s="167" t="s">
        <v>55</v>
      </c>
      <c r="F482" s="168">
        <f>SUM(F479:F481)</f>
        <v>2909.43</v>
      </c>
      <c r="G482" s="169"/>
      <c r="I482" t="s">
        <v>60</v>
      </c>
      <c r="J482" s="185">
        <f>F477+F487+F497+F500</f>
        <v>2533.21</v>
      </c>
    </row>
    <row r="483" spans="1:10">
      <c r="A483" s="188"/>
      <c r="B483" s="189"/>
      <c r="C483" s="283" t="s">
        <v>63</v>
      </c>
      <c r="D483" s="284"/>
      <c r="E483" s="284"/>
      <c r="F483" s="285"/>
      <c r="G483" s="193"/>
    </row>
    <row r="484" spans="1:10" ht="15.75">
      <c r="A484" s="194"/>
      <c r="B484" s="438" t="s">
        <v>80</v>
      </c>
      <c r="C484" s="341" t="s">
        <v>142</v>
      </c>
      <c r="D484" s="208" t="s">
        <v>89</v>
      </c>
      <c r="E484" s="208">
        <v>1</v>
      </c>
      <c r="F484" s="450">
        <v>2533.21</v>
      </c>
      <c r="G484" s="288"/>
    </row>
    <row r="485" spans="1:10" ht="15.75">
      <c r="A485" s="194"/>
      <c r="B485" s="439"/>
      <c r="C485" s="341" t="s">
        <v>143</v>
      </c>
      <c r="D485" s="208" t="s">
        <v>71</v>
      </c>
      <c r="E485" s="208">
        <v>2</v>
      </c>
      <c r="F485" s="450"/>
      <c r="G485" s="288"/>
      <c r="I485" t="s">
        <v>64</v>
      </c>
      <c r="J485" s="185">
        <f>F482+F494+F504</f>
        <v>10240.530000000001</v>
      </c>
    </row>
    <row r="486" spans="1:10" ht="15.75">
      <c r="A486" s="194"/>
      <c r="B486" s="440"/>
      <c r="C486" s="207" t="s">
        <v>144</v>
      </c>
      <c r="D486" s="208" t="s">
        <v>71</v>
      </c>
      <c r="E486" s="208">
        <v>1</v>
      </c>
      <c r="F486" s="450"/>
      <c r="G486" s="288"/>
    </row>
    <row r="487" spans="1:10" ht="13.5" thickBot="1">
      <c r="A487" s="200"/>
      <c r="B487" s="201"/>
      <c r="C487" s="202"/>
      <c r="D487" s="203"/>
      <c r="E487" s="167" t="s">
        <v>55</v>
      </c>
      <c r="F487" s="168">
        <f>SUM(F484:F486)</f>
        <v>2533.21</v>
      </c>
      <c r="G487" s="204"/>
    </row>
    <row r="488" spans="1:10">
      <c r="A488" s="188"/>
      <c r="B488" s="189"/>
      <c r="C488" s="190" t="s">
        <v>63</v>
      </c>
      <c r="D488" s="191"/>
      <c r="E488" s="191"/>
      <c r="F488" s="205"/>
      <c r="G488" s="206"/>
    </row>
    <row r="489" spans="1:10">
      <c r="A489" s="188"/>
      <c r="B489" s="189"/>
      <c r="C489" s="196" t="s">
        <v>56</v>
      </c>
      <c r="D489" s="284"/>
      <c r="E489" s="284"/>
      <c r="F489" s="302"/>
      <c r="G489" s="206"/>
    </row>
    <row r="490" spans="1:10" ht="15.75">
      <c r="A490" s="188"/>
      <c r="B490" s="211" t="s">
        <v>80</v>
      </c>
      <c r="C490" s="336" t="s">
        <v>66</v>
      </c>
      <c r="D490" s="208" t="s">
        <v>89</v>
      </c>
      <c r="E490" s="287">
        <v>10</v>
      </c>
      <c r="F490" s="318">
        <v>6672.82</v>
      </c>
      <c r="G490" s="304"/>
    </row>
    <row r="491" spans="1:10" ht="15">
      <c r="A491" s="188"/>
      <c r="B491" s="457" t="s">
        <v>117</v>
      </c>
      <c r="C491" s="395" t="s">
        <v>145</v>
      </c>
      <c r="D491" s="213" t="s">
        <v>71</v>
      </c>
      <c r="E491" s="214">
        <v>1</v>
      </c>
      <c r="F491" s="441">
        <v>384.88</v>
      </c>
      <c r="G491" s="304"/>
    </row>
    <row r="492" spans="1:10" ht="15">
      <c r="A492" s="188"/>
      <c r="B492" s="458"/>
      <c r="C492" s="212" t="s">
        <v>111</v>
      </c>
      <c r="D492" s="213" t="s">
        <v>71</v>
      </c>
      <c r="E492" s="214">
        <v>1</v>
      </c>
      <c r="F492" s="441"/>
      <c r="G492" s="304"/>
    </row>
    <row r="493" spans="1:10">
      <c r="A493" s="194"/>
      <c r="B493" s="211"/>
      <c r="C493" s="216"/>
      <c r="D493" s="217"/>
      <c r="E493" s="218"/>
      <c r="F493" s="219"/>
      <c r="G493" s="390"/>
    </row>
    <row r="494" spans="1:10" ht="13.5" thickBot="1">
      <c r="A494" s="163"/>
      <c r="B494" s="164"/>
      <c r="C494" s="221"/>
      <c r="D494" s="187"/>
      <c r="E494" s="222" t="s">
        <v>55</v>
      </c>
      <c r="F494" s="168">
        <f>SUM(F490:F493)</f>
        <v>7057.7</v>
      </c>
      <c r="G494" s="169"/>
    </row>
    <row r="495" spans="1:10">
      <c r="A495" s="223"/>
      <c r="B495" s="224"/>
      <c r="C495" s="225" t="s">
        <v>72</v>
      </c>
      <c r="D495" s="226"/>
      <c r="E495" s="226"/>
      <c r="F495" s="227"/>
      <c r="G495" s="228"/>
    </row>
    <row r="496" spans="1:10">
      <c r="A496" s="229"/>
      <c r="B496" s="195"/>
      <c r="C496" s="230"/>
      <c r="D496" s="224"/>
      <c r="E496" s="224"/>
      <c r="F496" s="231"/>
      <c r="G496" s="232"/>
    </row>
    <row r="497" spans="1:7" ht="13.5" thickBot="1">
      <c r="A497" s="229"/>
      <c r="B497" s="233"/>
      <c r="C497" s="234"/>
      <c r="D497" s="235"/>
      <c r="E497" s="236" t="s">
        <v>55</v>
      </c>
      <c r="F497" s="237">
        <f>SUM(F496:F496)</f>
        <v>0</v>
      </c>
      <c r="G497" s="169"/>
    </row>
    <row r="498" spans="1:7">
      <c r="A498" s="152"/>
      <c r="B498" s="238"/>
      <c r="C498" s="239" t="s">
        <v>73</v>
      </c>
      <c r="D498" s="240"/>
      <c r="E498" s="240"/>
      <c r="F498" s="241"/>
      <c r="G498" s="228"/>
    </row>
    <row r="499" spans="1:7">
      <c r="A499" s="242"/>
      <c r="B499" s="243"/>
      <c r="C499" s="244"/>
      <c r="D499" s="245"/>
      <c r="E499" s="226"/>
      <c r="F499" s="227"/>
      <c r="G499" s="162"/>
    </row>
    <row r="500" spans="1:7" ht="13.5" thickBot="1">
      <c r="A500" s="163"/>
      <c r="B500" s="164"/>
      <c r="C500" s="246"/>
      <c r="D500" s="187"/>
      <c r="E500" s="222" t="s">
        <v>55</v>
      </c>
      <c r="F500" s="168">
        <f>SUM(F499:F499)</f>
        <v>0</v>
      </c>
      <c r="G500" s="169"/>
    </row>
    <row r="501" spans="1:7">
      <c r="A501" s="223"/>
      <c r="B501" s="224"/>
      <c r="C501" s="239" t="s">
        <v>73</v>
      </c>
      <c r="D501" s="247"/>
      <c r="E501" s="248"/>
      <c r="F501" s="249"/>
      <c r="G501" s="228"/>
    </row>
    <row r="502" spans="1:7">
      <c r="A502" s="157"/>
      <c r="B502" s="177"/>
      <c r="C502" s="196" t="s">
        <v>56</v>
      </c>
      <c r="D502" s="235"/>
      <c r="E502" s="236"/>
      <c r="F502" s="250"/>
      <c r="G502" s="162"/>
    </row>
    <row r="503" spans="1:7" ht="15.75">
      <c r="A503" s="157"/>
      <c r="B503" s="251" t="s">
        <v>117</v>
      </c>
      <c r="C503" s="182" t="s">
        <v>115</v>
      </c>
      <c r="D503" s="183" t="s">
        <v>71</v>
      </c>
      <c r="E503" s="183">
        <v>1</v>
      </c>
      <c r="F503" s="396">
        <v>273.39999999999998</v>
      </c>
      <c r="G503" s="255"/>
    </row>
    <row r="504" spans="1:7" ht="13.5" thickBot="1">
      <c r="A504" s="163"/>
      <c r="B504" s="164"/>
      <c r="C504" s="246"/>
      <c r="D504" s="187"/>
      <c r="E504" s="222" t="s">
        <v>55</v>
      </c>
      <c r="F504" s="168">
        <f>SUM(F503:F503)</f>
        <v>273.39999999999998</v>
      </c>
      <c r="G504" s="169"/>
    </row>
    <row r="505" spans="1:7" ht="13.5" thickBot="1">
      <c r="A505" s="258"/>
      <c r="B505" s="259"/>
      <c r="C505" s="260"/>
      <c r="D505" s="259"/>
      <c r="E505" s="261" t="s">
        <v>76</v>
      </c>
      <c r="F505" s="262">
        <f>F477+F482+F487+F494+F497+F500+F504</f>
        <v>12773.74</v>
      </c>
      <c r="G505" s="263"/>
    </row>
    <row r="506" spans="1:7">
      <c r="A506" s="139"/>
      <c r="B506" s="142"/>
      <c r="C506" s="141"/>
      <c r="D506" s="142"/>
      <c r="E506" s="264"/>
      <c r="F506" s="265"/>
      <c r="G506" s="266"/>
    </row>
    <row r="507" spans="1:7">
      <c r="B507" s="268"/>
      <c r="C507" s="269" t="s">
        <v>22</v>
      </c>
      <c r="D507" s="270"/>
      <c r="E507" s="271" t="s">
        <v>24</v>
      </c>
      <c r="F507" s="272"/>
    </row>
    <row r="508" spans="1:7">
      <c r="B508" s="268"/>
      <c r="C508" s="269"/>
      <c r="D508" s="270"/>
      <c r="E508" s="271"/>
      <c r="F508" s="272"/>
    </row>
    <row r="509" spans="1:7">
      <c r="B509" s="268"/>
      <c r="C509" s="269"/>
      <c r="D509" s="270"/>
      <c r="E509" s="271"/>
      <c r="F509" s="272"/>
    </row>
    <row r="510" spans="1:7">
      <c r="B510" s="268"/>
      <c r="C510" s="269"/>
      <c r="D510" s="270"/>
      <c r="E510" s="271"/>
      <c r="F510" s="272"/>
    </row>
    <row r="511" spans="1:7">
      <c r="B511" s="268"/>
      <c r="C511" s="269"/>
      <c r="D511" s="270"/>
      <c r="E511" s="407"/>
      <c r="F511" s="272"/>
    </row>
    <row r="512" spans="1:7">
      <c r="B512" s="268"/>
      <c r="C512" s="269"/>
      <c r="D512" s="270"/>
      <c r="E512" s="407"/>
      <c r="F512" s="272"/>
    </row>
    <row r="513" spans="2:6">
      <c r="B513" s="268"/>
      <c r="C513" s="269"/>
      <c r="D513" s="270"/>
      <c r="E513" s="407"/>
      <c r="F513" s="272"/>
    </row>
    <row r="514" spans="2:6">
      <c r="B514" s="268"/>
      <c r="C514" s="269"/>
      <c r="D514" s="270"/>
      <c r="E514" s="407"/>
      <c r="F514" s="272"/>
    </row>
    <row r="515" spans="2:6">
      <c r="B515" s="268"/>
      <c r="C515" s="269"/>
      <c r="D515" s="270"/>
      <c r="E515" s="407"/>
      <c r="F515" s="272"/>
    </row>
    <row r="516" spans="2:6">
      <c r="B516" s="268"/>
      <c r="C516" s="269"/>
      <c r="D516" s="270"/>
      <c r="E516" s="407"/>
      <c r="F516" s="272"/>
    </row>
    <row r="517" spans="2:6">
      <c r="B517" s="268"/>
      <c r="C517" s="269"/>
      <c r="D517" s="270"/>
      <c r="E517" s="407"/>
      <c r="F517" s="272"/>
    </row>
    <row r="518" spans="2:6">
      <c r="B518" s="268"/>
      <c r="C518" s="269"/>
      <c r="D518" s="270"/>
      <c r="E518" s="407"/>
      <c r="F518" s="272"/>
    </row>
    <row r="519" spans="2:6">
      <c r="B519" s="268"/>
      <c r="C519" s="269"/>
      <c r="D519" s="270"/>
      <c r="E519" s="271"/>
      <c r="F519" s="272"/>
    </row>
    <row r="520" spans="2:6">
      <c r="B520" s="268"/>
      <c r="C520" s="269"/>
      <c r="D520" s="270"/>
      <c r="E520" s="271"/>
      <c r="F520" s="272"/>
    </row>
    <row r="521" spans="2:6">
      <c r="B521" s="268"/>
      <c r="C521" s="269"/>
      <c r="D521" s="270"/>
      <c r="E521" s="271"/>
      <c r="F521" s="272"/>
    </row>
    <row r="522" spans="2:6">
      <c r="B522" s="268"/>
      <c r="C522" s="269"/>
      <c r="D522" s="270"/>
      <c r="E522" s="271"/>
      <c r="F522" s="272"/>
    </row>
    <row r="523" spans="2:6">
      <c r="B523" s="268"/>
      <c r="C523" s="269"/>
      <c r="D523" s="270"/>
      <c r="E523" s="271"/>
      <c r="F523" s="272"/>
    </row>
    <row r="524" spans="2:6">
      <c r="B524" s="268"/>
      <c r="C524" s="269"/>
      <c r="D524" s="270"/>
      <c r="E524" s="271"/>
      <c r="F524" s="272"/>
    </row>
    <row r="525" spans="2:6">
      <c r="B525" s="268"/>
      <c r="C525" s="269"/>
      <c r="D525" s="270"/>
      <c r="E525" s="271"/>
      <c r="F525" s="272"/>
    </row>
    <row r="526" spans="2:6">
      <c r="B526" s="268"/>
      <c r="C526" s="269"/>
      <c r="D526" s="270"/>
      <c r="E526" s="271"/>
      <c r="F526" s="272"/>
    </row>
    <row r="527" spans="2:6">
      <c r="B527" s="268"/>
      <c r="C527" s="269"/>
      <c r="D527" s="270"/>
      <c r="E527" s="271"/>
      <c r="F527" s="272"/>
    </row>
    <row r="528" spans="2:6">
      <c r="B528" s="268"/>
      <c r="C528" s="269"/>
      <c r="D528" s="270"/>
      <c r="E528" s="271"/>
      <c r="F528" s="272"/>
    </row>
    <row r="529" spans="1:10">
      <c r="B529" s="268"/>
      <c r="C529" s="269"/>
      <c r="D529" s="270"/>
      <c r="E529" s="271"/>
      <c r="F529" s="272"/>
    </row>
    <row r="530" spans="1:10">
      <c r="B530" s="268"/>
      <c r="C530" s="269"/>
      <c r="D530" s="270"/>
      <c r="E530" s="271"/>
      <c r="F530" s="272"/>
    </row>
    <row r="531" spans="1:10" ht="15.75">
      <c r="A531" s="445" t="s">
        <v>44</v>
      </c>
      <c r="B531" s="445"/>
      <c r="C531" s="445"/>
      <c r="D531" s="445"/>
      <c r="E531" s="445"/>
      <c r="F531" s="445"/>
      <c r="G531" s="445"/>
    </row>
    <row r="532" spans="1:10" ht="18.75" thickBot="1">
      <c r="A532" s="446" t="s">
        <v>45</v>
      </c>
      <c r="B532" s="446"/>
      <c r="C532" s="446"/>
      <c r="D532" s="446"/>
      <c r="E532" s="446"/>
      <c r="F532" s="446"/>
      <c r="G532" s="446"/>
    </row>
    <row r="533" spans="1:10" ht="27" thickBot="1">
      <c r="A533" s="447" t="s">
        <v>146</v>
      </c>
      <c r="B533" s="448"/>
      <c r="C533" s="448"/>
      <c r="D533" s="448"/>
      <c r="E533" s="448"/>
      <c r="F533" s="448"/>
      <c r="G533" s="449"/>
    </row>
    <row r="534" spans="1:10" ht="13.5" thickBot="1">
      <c r="A534" s="139"/>
      <c r="B534" s="140"/>
      <c r="C534" s="141"/>
      <c r="D534" s="142"/>
      <c r="E534" s="142"/>
      <c r="F534" s="143"/>
      <c r="G534" s="144"/>
    </row>
    <row r="535" spans="1:10" ht="13.5" thickBot="1">
      <c r="A535" s="145" t="s">
        <v>47</v>
      </c>
      <c r="B535" s="146" t="s">
        <v>48</v>
      </c>
      <c r="C535" s="147" t="s">
        <v>49</v>
      </c>
      <c r="D535" s="148" t="s">
        <v>50</v>
      </c>
      <c r="E535" s="149" t="s">
        <v>51</v>
      </c>
      <c r="F535" s="150" t="s">
        <v>52</v>
      </c>
      <c r="G535" s="151" t="s">
        <v>53</v>
      </c>
    </row>
    <row r="536" spans="1:10">
      <c r="A536" s="152"/>
      <c r="B536" s="153"/>
      <c r="C536" s="154" t="s">
        <v>54</v>
      </c>
      <c r="D536" s="149"/>
      <c r="E536" s="149"/>
      <c r="F536" s="155"/>
      <c r="G536" s="156"/>
    </row>
    <row r="537" spans="1:10" ht="15.75">
      <c r="A537" s="223"/>
      <c r="B537" s="347" t="s">
        <v>90</v>
      </c>
      <c r="C537" s="327" t="s">
        <v>100</v>
      </c>
      <c r="D537" s="183" t="s">
        <v>101</v>
      </c>
      <c r="E537" s="183">
        <v>16</v>
      </c>
      <c r="F537" s="184">
        <v>8040.45</v>
      </c>
      <c r="G537" s="328"/>
    </row>
    <row r="538" spans="1:10">
      <c r="A538" s="157"/>
      <c r="B538" s="158"/>
      <c r="C538" s="159"/>
      <c r="D538" s="160"/>
      <c r="E538" s="160"/>
      <c r="F538" s="161"/>
      <c r="G538" s="162"/>
    </row>
    <row r="539" spans="1:10" ht="13.5" thickBot="1">
      <c r="A539" s="163"/>
      <c r="B539" s="164"/>
      <c r="C539" s="165"/>
      <c r="D539" s="166"/>
      <c r="E539" s="167" t="s">
        <v>55</v>
      </c>
      <c r="F539" s="168">
        <f>SUM(F537:F538)</f>
        <v>8040.45</v>
      </c>
      <c r="G539" s="169"/>
    </row>
    <row r="540" spans="1:10">
      <c r="A540" s="242"/>
      <c r="B540" s="243"/>
      <c r="C540" s="154" t="s">
        <v>54</v>
      </c>
      <c r="D540" s="245"/>
      <c r="E540" s="387"/>
      <c r="F540" s="276"/>
      <c r="G540" s="388"/>
    </row>
    <row r="541" spans="1:10">
      <c r="A541" s="223"/>
      <c r="B541" s="224"/>
      <c r="C541" s="274" t="s">
        <v>56</v>
      </c>
      <c r="D541" s="226"/>
      <c r="E541" s="275"/>
      <c r="F541" s="276"/>
      <c r="G541" s="228"/>
    </row>
    <row r="542" spans="1:10" ht="15.75">
      <c r="A542" s="223"/>
      <c r="B542" s="277" t="s">
        <v>57</v>
      </c>
      <c r="C542" s="182" t="s">
        <v>58</v>
      </c>
      <c r="D542" s="183" t="s">
        <v>59</v>
      </c>
      <c r="E542" s="183">
        <v>4</v>
      </c>
      <c r="F542" s="184">
        <v>402.43</v>
      </c>
      <c r="G542" s="281"/>
    </row>
    <row r="543" spans="1:10" ht="15.75">
      <c r="A543" s="223"/>
      <c r="B543" s="277" t="s">
        <v>74</v>
      </c>
      <c r="C543" s="182" t="s">
        <v>79</v>
      </c>
      <c r="D543" s="183" t="s">
        <v>71</v>
      </c>
      <c r="E543" s="183">
        <v>1</v>
      </c>
      <c r="F543" s="184">
        <v>424.48</v>
      </c>
      <c r="G543" s="281"/>
    </row>
    <row r="544" spans="1:10" ht="31.5">
      <c r="A544" s="223"/>
      <c r="B544" s="177" t="s">
        <v>61</v>
      </c>
      <c r="C544" s="182" t="s">
        <v>62</v>
      </c>
      <c r="D544" s="183" t="s">
        <v>59</v>
      </c>
      <c r="E544" s="183">
        <v>4</v>
      </c>
      <c r="F544" s="184">
        <v>1233.5999999999999</v>
      </c>
      <c r="G544" s="228"/>
      <c r="I544" t="s">
        <v>60</v>
      </c>
      <c r="J544" s="185">
        <f>F539+F548+F559+F563</f>
        <v>15984.43</v>
      </c>
    </row>
    <row r="545" spans="1:7" ht="13.5" thickBot="1">
      <c r="A545" s="163"/>
      <c r="B545" s="164"/>
      <c r="C545" s="186"/>
      <c r="D545" s="187"/>
      <c r="E545" s="167" t="s">
        <v>55</v>
      </c>
      <c r="F545" s="168">
        <f>SUM(F542:F544)</f>
        <v>2060.5100000000002</v>
      </c>
      <c r="G545" s="169"/>
    </row>
    <row r="546" spans="1:7">
      <c r="A546" s="188"/>
      <c r="B546" s="189"/>
      <c r="C546" s="190" t="s">
        <v>63</v>
      </c>
      <c r="D546" s="191"/>
      <c r="E546" s="191"/>
      <c r="F546" s="192"/>
      <c r="G546" s="193"/>
    </row>
    <row r="547" spans="1:7">
      <c r="A547" s="360"/>
      <c r="B547" s="361"/>
      <c r="C547" s="362"/>
      <c r="D547" s="197"/>
      <c r="E547" s="197"/>
      <c r="F547" s="363"/>
      <c r="G547" s="364"/>
    </row>
    <row r="548" spans="1:7" ht="13.5" thickBot="1">
      <c r="A548" s="200"/>
      <c r="B548" s="201"/>
      <c r="C548" s="202"/>
      <c r="D548" s="203"/>
      <c r="E548" s="167" t="s">
        <v>55</v>
      </c>
      <c r="F548" s="168">
        <f>SUM(F547:F547)</f>
        <v>0</v>
      </c>
      <c r="G548" s="204"/>
    </row>
    <row r="549" spans="1:7">
      <c r="A549" s="188"/>
      <c r="B549" s="189"/>
      <c r="C549" s="190" t="s">
        <v>63</v>
      </c>
      <c r="D549" s="191"/>
      <c r="E549" s="191"/>
      <c r="F549" s="205"/>
      <c r="G549" s="206"/>
    </row>
    <row r="550" spans="1:7">
      <c r="A550" s="188"/>
      <c r="B550" s="189"/>
      <c r="C550" s="397" t="s">
        <v>56</v>
      </c>
      <c r="D550" s="197"/>
      <c r="E550" s="197"/>
      <c r="F550" s="363"/>
      <c r="G550" s="206"/>
    </row>
    <row r="551" spans="1:7" ht="15.75">
      <c r="A551" s="188"/>
      <c r="B551" s="438" t="s">
        <v>65</v>
      </c>
      <c r="C551" s="207" t="s">
        <v>66</v>
      </c>
      <c r="D551" s="208" t="s">
        <v>89</v>
      </c>
      <c r="E551" s="208">
        <v>15</v>
      </c>
      <c r="F551" s="450">
        <v>32669.41</v>
      </c>
      <c r="G551" s="304"/>
    </row>
    <row r="552" spans="1:7" ht="15.75">
      <c r="A552" s="188"/>
      <c r="B552" s="439"/>
      <c r="C552" s="207" t="s">
        <v>138</v>
      </c>
      <c r="D552" s="208" t="s">
        <v>89</v>
      </c>
      <c r="E552" s="208">
        <v>15</v>
      </c>
      <c r="F552" s="450"/>
      <c r="G552" s="304"/>
    </row>
    <row r="553" spans="1:7" ht="15.75">
      <c r="A553" s="188"/>
      <c r="B553" s="439"/>
      <c r="C553" s="207" t="s">
        <v>138</v>
      </c>
      <c r="D553" s="208" t="s">
        <v>89</v>
      </c>
      <c r="E553" s="208">
        <v>12</v>
      </c>
      <c r="F553" s="450"/>
      <c r="G553" s="304"/>
    </row>
    <row r="554" spans="1:7" ht="15.75">
      <c r="A554" s="188"/>
      <c r="B554" s="439"/>
      <c r="C554" s="207" t="s">
        <v>66</v>
      </c>
      <c r="D554" s="208" t="s">
        <v>89</v>
      </c>
      <c r="E554" s="208">
        <v>20</v>
      </c>
      <c r="F554" s="450"/>
      <c r="G554" s="304"/>
    </row>
    <row r="555" spans="1:7" ht="15.75">
      <c r="A555" s="188"/>
      <c r="B555" s="440"/>
      <c r="C555" s="207" t="s">
        <v>138</v>
      </c>
      <c r="D555" s="208" t="s">
        <v>89</v>
      </c>
      <c r="E555" s="208">
        <v>20</v>
      </c>
      <c r="F555" s="450"/>
      <c r="G555" s="304"/>
    </row>
    <row r="556" spans="1:7" ht="13.5" thickBot="1">
      <c r="A556" s="163"/>
      <c r="B556" s="164"/>
      <c r="C556" s="221"/>
      <c r="D556" s="187"/>
      <c r="E556" s="222" t="s">
        <v>55</v>
      </c>
      <c r="F556" s="168">
        <f>SUM(F551:F555)</f>
        <v>32669.41</v>
      </c>
      <c r="G556" s="169"/>
    </row>
    <row r="557" spans="1:7">
      <c r="A557" s="223"/>
      <c r="B557" s="224"/>
      <c r="C557" s="225" t="s">
        <v>72</v>
      </c>
      <c r="D557" s="226"/>
      <c r="E557" s="226"/>
      <c r="F557" s="227"/>
      <c r="G557" s="228"/>
    </row>
    <row r="558" spans="1:7">
      <c r="A558" s="229"/>
      <c r="B558" s="195"/>
      <c r="C558" s="230"/>
      <c r="D558" s="224"/>
      <c r="E558" s="224"/>
      <c r="F558" s="231"/>
      <c r="G558" s="232"/>
    </row>
    <row r="559" spans="1:7" ht="13.5" thickBot="1">
      <c r="A559" s="229"/>
      <c r="B559" s="233"/>
      <c r="C559" s="234"/>
      <c r="D559" s="235"/>
      <c r="E559" s="236" t="s">
        <v>55</v>
      </c>
      <c r="F559" s="237">
        <f>SUM(F558:F558)</f>
        <v>0</v>
      </c>
      <c r="G559" s="169"/>
    </row>
    <row r="560" spans="1:7">
      <c r="A560" s="152"/>
      <c r="B560" s="238"/>
      <c r="C560" s="315" t="s">
        <v>73</v>
      </c>
      <c r="D560" s="316"/>
      <c r="E560" s="316"/>
      <c r="F560" s="317"/>
      <c r="G560" s="228"/>
    </row>
    <row r="561" spans="1:7" ht="15.75">
      <c r="A561" s="157"/>
      <c r="B561" s="442" t="s">
        <v>132</v>
      </c>
      <c r="C561" s="207" t="s">
        <v>147</v>
      </c>
      <c r="D561" s="208" t="s">
        <v>71</v>
      </c>
      <c r="E561" s="208">
        <v>1</v>
      </c>
      <c r="F561" s="450">
        <v>7943.98</v>
      </c>
      <c r="G561" s="255"/>
    </row>
    <row r="562" spans="1:7" ht="15.75">
      <c r="A562" s="157"/>
      <c r="B562" s="443"/>
      <c r="C562" s="207" t="s">
        <v>148</v>
      </c>
      <c r="D562" s="208" t="s">
        <v>71</v>
      </c>
      <c r="E562" s="208">
        <v>2</v>
      </c>
      <c r="F562" s="450"/>
      <c r="G562" s="255"/>
    </row>
    <row r="563" spans="1:7" ht="13.5" thickBot="1">
      <c r="A563" s="163"/>
      <c r="B563" s="164"/>
      <c r="C563" s="246"/>
      <c r="D563" s="187"/>
      <c r="E563" s="222" t="s">
        <v>55</v>
      </c>
      <c r="F563" s="168">
        <f>SUM(F561:F562)</f>
        <v>7943.98</v>
      </c>
      <c r="G563" s="169"/>
    </row>
    <row r="564" spans="1:7">
      <c r="A564" s="223"/>
      <c r="B564" s="224"/>
      <c r="C564" s="239" t="s">
        <v>73</v>
      </c>
      <c r="D564" s="247"/>
      <c r="E564" s="248"/>
      <c r="F564" s="249"/>
      <c r="G564" s="228"/>
    </row>
    <row r="565" spans="1:7">
      <c r="A565" s="157"/>
      <c r="B565" s="177"/>
      <c r="C565" s="274" t="s">
        <v>56</v>
      </c>
      <c r="D565" s="235"/>
      <c r="E565" s="236"/>
      <c r="F565" s="250"/>
      <c r="G565" s="162"/>
    </row>
    <row r="566" spans="1:7">
      <c r="A566" s="157"/>
      <c r="B566" s="177"/>
      <c r="C566" s="256"/>
      <c r="D566" s="179"/>
      <c r="E566" s="179"/>
      <c r="F566" s="257"/>
      <c r="G566" s="162"/>
    </row>
    <row r="567" spans="1:7" ht="13.5" thickBot="1">
      <c r="A567" s="163"/>
      <c r="B567" s="164"/>
      <c r="C567" s="246"/>
      <c r="D567" s="187"/>
      <c r="E567" s="222" t="s">
        <v>55</v>
      </c>
      <c r="F567" s="168">
        <f>SUM(F566:F566)</f>
        <v>0</v>
      </c>
      <c r="G567" s="169"/>
    </row>
    <row r="568" spans="1:7" ht="13.5" thickBot="1">
      <c r="A568" s="258"/>
      <c r="B568" s="259"/>
      <c r="C568" s="260"/>
      <c r="D568" s="259"/>
      <c r="E568" s="261" t="s">
        <v>76</v>
      </c>
      <c r="F568" s="262">
        <f>F539+F545+F548+F556+F559+F563+F567</f>
        <v>50714.35</v>
      </c>
      <c r="G568" s="263"/>
    </row>
    <row r="569" spans="1:7">
      <c r="A569" s="139"/>
      <c r="B569" s="142"/>
      <c r="C569" s="141"/>
      <c r="D569" s="142"/>
      <c r="E569" s="264"/>
      <c r="F569" s="265"/>
      <c r="G569" s="266"/>
    </row>
    <row r="570" spans="1:7">
      <c r="B570" s="268"/>
      <c r="C570" s="269" t="s">
        <v>22</v>
      </c>
      <c r="D570" s="270"/>
      <c r="E570" s="271" t="s">
        <v>24</v>
      </c>
      <c r="F570" s="272"/>
    </row>
    <row r="571" spans="1:7">
      <c r="B571" s="268"/>
      <c r="C571" s="269"/>
      <c r="D571" s="270"/>
      <c r="E571" s="271"/>
      <c r="F571" s="272"/>
    </row>
    <row r="572" spans="1:7">
      <c r="B572" s="268"/>
      <c r="C572" s="269"/>
      <c r="D572" s="270"/>
      <c r="E572" s="271"/>
      <c r="F572" s="272"/>
    </row>
    <row r="573" spans="1:7">
      <c r="B573" s="268"/>
      <c r="C573" s="269"/>
      <c r="D573" s="270"/>
      <c r="E573" s="271"/>
      <c r="F573" s="272"/>
    </row>
    <row r="574" spans="1:7">
      <c r="B574" s="268"/>
      <c r="C574" s="269"/>
      <c r="D574" s="270"/>
      <c r="E574" s="407"/>
      <c r="F574" s="272"/>
    </row>
    <row r="575" spans="1:7">
      <c r="B575" s="268"/>
      <c r="C575" s="269"/>
      <c r="D575" s="270"/>
      <c r="E575" s="407"/>
      <c r="F575" s="272"/>
    </row>
    <row r="576" spans="1:7">
      <c r="B576" s="268"/>
      <c r="C576" s="269"/>
      <c r="D576" s="270"/>
      <c r="E576" s="407"/>
      <c r="F576" s="272"/>
    </row>
    <row r="577" spans="1:7">
      <c r="B577" s="268"/>
      <c r="C577" s="269"/>
      <c r="D577" s="270"/>
      <c r="E577" s="407"/>
      <c r="F577" s="272"/>
    </row>
    <row r="578" spans="1:7">
      <c r="B578" s="268"/>
      <c r="C578" s="269"/>
      <c r="D578" s="270"/>
      <c r="E578" s="407"/>
      <c r="F578" s="272"/>
    </row>
    <row r="579" spans="1:7">
      <c r="B579" s="268"/>
      <c r="C579" s="269"/>
      <c r="D579" s="270"/>
      <c r="E579" s="407"/>
      <c r="F579" s="272"/>
    </row>
    <row r="580" spans="1:7">
      <c r="B580" s="268"/>
      <c r="C580" s="269"/>
      <c r="D580" s="270"/>
      <c r="E580" s="407"/>
      <c r="F580" s="272"/>
    </row>
    <row r="581" spans="1:7">
      <c r="B581" s="268"/>
      <c r="C581" s="269"/>
      <c r="D581" s="270"/>
      <c r="E581" s="407"/>
      <c r="F581" s="272"/>
    </row>
    <row r="582" spans="1:7">
      <c r="B582" s="268"/>
      <c r="C582" s="269"/>
      <c r="D582" s="270"/>
      <c r="E582" s="271"/>
      <c r="F582" s="272"/>
    </row>
    <row r="583" spans="1:7">
      <c r="B583" s="268"/>
      <c r="C583" s="269"/>
      <c r="D583" s="270"/>
      <c r="E583" s="271"/>
      <c r="F583" s="272"/>
    </row>
    <row r="584" spans="1:7">
      <c r="B584" s="268"/>
      <c r="C584" s="269"/>
      <c r="D584" s="270"/>
      <c r="E584" s="271"/>
      <c r="F584" s="272"/>
    </row>
    <row r="585" spans="1:7">
      <c r="B585" s="268"/>
      <c r="C585" s="269"/>
      <c r="D585" s="270"/>
      <c r="E585" s="271"/>
      <c r="F585" s="272"/>
    </row>
    <row r="586" spans="1:7">
      <c r="B586" s="268"/>
      <c r="C586" s="269"/>
      <c r="D586" s="270"/>
      <c r="E586" s="271"/>
      <c r="F586" s="272"/>
    </row>
    <row r="587" spans="1:7">
      <c r="B587" s="268"/>
      <c r="C587" s="269"/>
      <c r="D587" s="270"/>
      <c r="E587" s="271"/>
      <c r="F587" s="272"/>
    </row>
    <row r="588" spans="1:7">
      <c r="B588" s="268"/>
      <c r="C588" s="269"/>
      <c r="D588" s="270"/>
      <c r="E588" s="271"/>
      <c r="F588" s="272"/>
    </row>
    <row r="589" spans="1:7">
      <c r="B589" s="268"/>
      <c r="C589" s="269"/>
      <c r="D589" s="270"/>
      <c r="E589" s="271"/>
      <c r="F589" s="272"/>
    </row>
    <row r="590" spans="1:7">
      <c r="B590" s="268"/>
      <c r="C590" s="269"/>
      <c r="D590" s="270"/>
      <c r="E590" s="271"/>
      <c r="F590" s="272"/>
    </row>
    <row r="591" spans="1:7">
      <c r="B591" s="268"/>
      <c r="C591" s="269"/>
      <c r="D591" s="270"/>
      <c r="E591" s="271"/>
      <c r="F591" s="272"/>
    </row>
    <row r="592" spans="1:7" ht="15.75">
      <c r="A592" s="445" t="s">
        <v>44</v>
      </c>
      <c r="B592" s="445"/>
      <c r="C592" s="445"/>
      <c r="D592" s="445"/>
      <c r="E592" s="445"/>
      <c r="F592" s="445"/>
      <c r="G592" s="445"/>
    </row>
    <row r="593" spans="1:10" ht="18.75" thickBot="1">
      <c r="A593" s="446" t="s">
        <v>45</v>
      </c>
      <c r="B593" s="446"/>
      <c r="C593" s="446"/>
      <c r="D593" s="446"/>
      <c r="E593" s="446"/>
      <c r="F593" s="446"/>
      <c r="G593" s="446"/>
    </row>
    <row r="594" spans="1:10" ht="27" thickBot="1">
      <c r="A594" s="447" t="s">
        <v>149</v>
      </c>
      <c r="B594" s="448"/>
      <c r="C594" s="448"/>
      <c r="D594" s="448"/>
      <c r="E594" s="448"/>
      <c r="F594" s="448"/>
      <c r="G594" s="449"/>
    </row>
    <row r="595" spans="1:10" ht="13.5" thickBot="1">
      <c r="A595" s="139"/>
      <c r="B595" s="140"/>
      <c r="C595" s="141"/>
      <c r="D595" s="142"/>
      <c r="E595" s="142"/>
      <c r="F595" s="143"/>
      <c r="G595" s="144"/>
    </row>
    <row r="596" spans="1:10" ht="13.5" thickBot="1">
      <c r="A596" s="145" t="s">
        <v>47</v>
      </c>
      <c r="B596" s="146" t="s">
        <v>48</v>
      </c>
      <c r="C596" s="147" t="s">
        <v>49</v>
      </c>
      <c r="D596" s="148" t="s">
        <v>50</v>
      </c>
      <c r="E596" s="149" t="s">
        <v>51</v>
      </c>
      <c r="F596" s="150" t="s">
        <v>52</v>
      </c>
      <c r="G596" s="151" t="s">
        <v>53</v>
      </c>
    </row>
    <row r="597" spans="1:10">
      <c r="A597" s="152"/>
      <c r="B597" s="153"/>
      <c r="C597" s="154" t="s">
        <v>54</v>
      </c>
      <c r="D597" s="149"/>
      <c r="E597" s="149"/>
      <c r="F597" s="155"/>
      <c r="G597" s="156"/>
    </row>
    <row r="598" spans="1:10" ht="15.75">
      <c r="A598" s="223"/>
      <c r="B598" s="460" t="s">
        <v>117</v>
      </c>
      <c r="C598" s="341" t="s">
        <v>100</v>
      </c>
      <c r="D598" s="183" t="s">
        <v>101</v>
      </c>
      <c r="E598" s="208">
        <v>20</v>
      </c>
      <c r="F598" s="452">
        <v>14075</v>
      </c>
      <c r="G598" s="328"/>
    </row>
    <row r="599" spans="1:10" ht="15.75">
      <c r="A599" s="223"/>
      <c r="B599" s="461"/>
      <c r="C599" s="341" t="s">
        <v>150</v>
      </c>
      <c r="D599" s="183" t="s">
        <v>101</v>
      </c>
      <c r="E599" s="208">
        <v>5</v>
      </c>
      <c r="F599" s="452"/>
      <c r="G599" s="328"/>
    </row>
    <row r="600" spans="1:10">
      <c r="A600" s="157"/>
      <c r="B600" s="158"/>
      <c r="C600" s="159"/>
      <c r="D600" s="160"/>
      <c r="E600" s="160"/>
      <c r="F600" s="161"/>
      <c r="G600" s="162"/>
    </row>
    <row r="601" spans="1:10" ht="13.5" thickBot="1">
      <c r="A601" s="163"/>
      <c r="B601" s="164"/>
      <c r="C601" s="165"/>
      <c r="D601" s="166"/>
      <c r="E601" s="167" t="s">
        <v>55</v>
      </c>
      <c r="F601" s="168">
        <f>SUM(F598:F600)</f>
        <v>14075</v>
      </c>
      <c r="G601" s="169"/>
    </row>
    <row r="602" spans="1:10">
      <c r="A602" s="223"/>
      <c r="B602" s="224"/>
      <c r="C602" s="154" t="s">
        <v>54</v>
      </c>
      <c r="D602" s="226"/>
      <c r="E602" s="275"/>
      <c r="F602" s="276"/>
      <c r="G602" s="228"/>
    </row>
    <row r="603" spans="1:10" ht="15.75">
      <c r="A603" s="223"/>
      <c r="B603" s="277"/>
      <c r="C603" s="178" t="s">
        <v>56</v>
      </c>
      <c r="D603" s="279"/>
      <c r="E603" s="210"/>
      <c r="F603" s="280"/>
      <c r="G603" s="281"/>
    </row>
    <row r="604" spans="1:10" ht="15.75">
      <c r="A604" s="223"/>
      <c r="B604" s="277" t="s">
        <v>57</v>
      </c>
      <c r="C604" s="182" t="s">
        <v>58</v>
      </c>
      <c r="D604" s="183" t="s">
        <v>59</v>
      </c>
      <c r="E604" s="183">
        <v>4</v>
      </c>
      <c r="F604" s="184">
        <v>402.43</v>
      </c>
      <c r="G604" s="281"/>
    </row>
    <row r="605" spans="1:10" ht="15.75">
      <c r="A605" s="223"/>
      <c r="B605" s="277" t="s">
        <v>74</v>
      </c>
      <c r="C605" s="182" t="s">
        <v>79</v>
      </c>
      <c r="D605" s="183" t="s">
        <v>71</v>
      </c>
      <c r="E605" s="183">
        <v>1</v>
      </c>
      <c r="F605" s="184">
        <v>424.48</v>
      </c>
      <c r="G605" s="228"/>
      <c r="I605" t="s">
        <v>60</v>
      </c>
      <c r="J605" s="185">
        <f>F601+F611+F619+F622</f>
        <v>14075</v>
      </c>
    </row>
    <row r="606" spans="1:10" ht="31.5">
      <c r="A606" s="223"/>
      <c r="B606" s="177" t="s">
        <v>61</v>
      </c>
      <c r="C606" s="182" t="s">
        <v>62</v>
      </c>
      <c r="D606" s="183" t="s">
        <v>59</v>
      </c>
      <c r="E606" s="183">
        <v>4</v>
      </c>
      <c r="F606" s="184">
        <v>1233.5999999999999</v>
      </c>
      <c r="G606" s="228"/>
    </row>
    <row r="607" spans="1:10">
      <c r="A607" s="223"/>
      <c r="B607" s="224"/>
      <c r="C607" s="274"/>
      <c r="D607" s="247"/>
      <c r="E607" s="248"/>
      <c r="F607" s="249"/>
      <c r="G607" s="228"/>
    </row>
    <row r="608" spans="1:10" ht="13.5" thickBot="1">
      <c r="A608" s="163"/>
      <c r="B608" s="164"/>
      <c r="C608" s="186"/>
      <c r="D608" s="187"/>
      <c r="E608" s="167" t="s">
        <v>55</v>
      </c>
      <c r="F608" s="168">
        <f>SUM(F604:F607)</f>
        <v>2060.5100000000002</v>
      </c>
      <c r="G608" s="169"/>
      <c r="I608" t="s">
        <v>64</v>
      </c>
      <c r="J608" s="185">
        <f>F608+F616+F626</f>
        <v>14180.34</v>
      </c>
    </row>
    <row r="609" spans="1:7">
      <c r="A609" s="188"/>
      <c r="B609" s="189"/>
      <c r="C609" s="190" t="s">
        <v>63</v>
      </c>
      <c r="D609" s="191"/>
      <c r="E609" s="191"/>
      <c r="F609" s="192"/>
      <c r="G609" s="193"/>
    </row>
    <row r="610" spans="1:7">
      <c r="A610" s="360"/>
      <c r="B610" s="361"/>
      <c r="C610" s="362"/>
      <c r="D610" s="197"/>
      <c r="E610" s="197"/>
      <c r="F610" s="363"/>
      <c r="G610" s="364"/>
    </row>
    <row r="611" spans="1:7" ht="13.5" thickBot="1">
      <c r="A611" s="200"/>
      <c r="B611" s="201"/>
      <c r="C611" s="202"/>
      <c r="D611" s="203"/>
      <c r="E611" s="167" t="s">
        <v>55</v>
      </c>
      <c r="F611" s="168">
        <f>SUM(F610:F610)</f>
        <v>0</v>
      </c>
      <c r="G611" s="204"/>
    </row>
    <row r="612" spans="1:7">
      <c r="A612" s="188"/>
      <c r="B612" s="189"/>
      <c r="C612" s="190" t="s">
        <v>63</v>
      </c>
      <c r="D612" s="191"/>
      <c r="E612" s="191"/>
      <c r="F612" s="205"/>
      <c r="G612" s="206"/>
    </row>
    <row r="613" spans="1:7">
      <c r="A613" s="188"/>
      <c r="B613" s="189"/>
      <c r="C613" s="397" t="s">
        <v>56</v>
      </c>
      <c r="D613" s="284"/>
      <c r="E613" s="284"/>
      <c r="F613" s="302"/>
      <c r="G613" s="206"/>
    </row>
    <row r="614" spans="1:7" ht="15">
      <c r="A614" s="188"/>
      <c r="B614" s="438" t="s">
        <v>132</v>
      </c>
      <c r="C614" s="378" t="s">
        <v>66</v>
      </c>
      <c r="D614" s="369" t="s">
        <v>89</v>
      </c>
      <c r="E614" s="369">
        <v>20</v>
      </c>
      <c r="F614" s="459">
        <v>12119.83</v>
      </c>
      <c r="G614" s="304"/>
    </row>
    <row r="615" spans="1:7" ht="15">
      <c r="A615" s="188"/>
      <c r="B615" s="440"/>
      <c r="C615" s="378" t="s">
        <v>131</v>
      </c>
      <c r="D615" s="369" t="s">
        <v>89</v>
      </c>
      <c r="E615" s="369">
        <v>20</v>
      </c>
      <c r="F615" s="459"/>
      <c r="G615" s="304"/>
    </row>
    <row r="616" spans="1:7" ht="13.5" thickBot="1">
      <c r="A616" s="163"/>
      <c r="B616" s="164"/>
      <c r="C616" s="221"/>
      <c r="D616" s="187"/>
      <c r="E616" s="222" t="s">
        <v>55</v>
      </c>
      <c r="F616" s="168">
        <f>SUM(F614:F615)</f>
        <v>12119.83</v>
      </c>
      <c r="G616" s="169"/>
    </row>
    <row r="617" spans="1:7">
      <c r="A617" s="223"/>
      <c r="B617" s="224"/>
      <c r="C617" s="225" t="s">
        <v>72</v>
      </c>
      <c r="D617" s="226"/>
      <c r="E617" s="226"/>
      <c r="F617" s="227"/>
      <c r="G617" s="228"/>
    </row>
    <row r="618" spans="1:7">
      <c r="A618" s="229"/>
      <c r="B618" s="195"/>
      <c r="C618" s="230"/>
      <c r="D618" s="224"/>
      <c r="E618" s="224"/>
      <c r="F618" s="231"/>
      <c r="G618" s="232"/>
    </row>
    <row r="619" spans="1:7" ht="13.5" thickBot="1">
      <c r="A619" s="229"/>
      <c r="B619" s="233"/>
      <c r="C619" s="234"/>
      <c r="D619" s="235"/>
      <c r="E619" s="236" t="s">
        <v>55</v>
      </c>
      <c r="F619" s="237">
        <f>SUM(F618:F618)</f>
        <v>0</v>
      </c>
      <c r="G619" s="169"/>
    </row>
    <row r="620" spans="1:7">
      <c r="A620" s="152"/>
      <c r="B620" s="238"/>
      <c r="C620" s="239" t="s">
        <v>73</v>
      </c>
      <c r="D620" s="240"/>
      <c r="E620" s="240"/>
      <c r="F620" s="241"/>
      <c r="G620" s="228"/>
    </row>
    <row r="621" spans="1:7">
      <c r="A621" s="242"/>
      <c r="B621" s="243"/>
      <c r="C621" s="244"/>
      <c r="D621" s="245"/>
      <c r="E621" s="226"/>
      <c r="F621" s="227"/>
      <c r="G621" s="162"/>
    </row>
    <row r="622" spans="1:7" ht="13.5" thickBot="1">
      <c r="A622" s="163"/>
      <c r="B622" s="164"/>
      <c r="C622" s="246"/>
      <c r="D622" s="187"/>
      <c r="E622" s="222" t="s">
        <v>55</v>
      </c>
      <c r="F622" s="168">
        <f>SUM(F621:F621)</f>
        <v>0</v>
      </c>
      <c r="G622" s="169"/>
    </row>
    <row r="623" spans="1:7">
      <c r="A623" s="223"/>
      <c r="B623" s="224"/>
      <c r="C623" s="239" t="s">
        <v>73</v>
      </c>
      <c r="D623" s="247"/>
      <c r="E623" s="248"/>
      <c r="F623" s="249"/>
      <c r="G623" s="228"/>
    </row>
    <row r="624" spans="1:7">
      <c r="A624" s="157"/>
      <c r="B624" s="177"/>
      <c r="C624" s="274" t="s">
        <v>56</v>
      </c>
      <c r="D624" s="235"/>
      <c r="E624" s="236"/>
      <c r="F624" s="250"/>
      <c r="G624" s="162"/>
    </row>
    <row r="625" spans="1:7">
      <c r="A625" s="157"/>
      <c r="B625" s="177"/>
      <c r="C625" s="256"/>
      <c r="D625" s="179"/>
      <c r="E625" s="179"/>
      <c r="F625" s="257"/>
      <c r="G625" s="162"/>
    </row>
    <row r="626" spans="1:7" ht="13.5" thickBot="1">
      <c r="A626" s="163"/>
      <c r="B626" s="164"/>
      <c r="C626" s="246"/>
      <c r="D626" s="187"/>
      <c r="E626" s="222" t="s">
        <v>55</v>
      </c>
      <c r="F626" s="168">
        <f>SUM(F625:F625)</f>
        <v>0</v>
      </c>
      <c r="G626" s="169"/>
    </row>
    <row r="627" spans="1:7" ht="13.5" thickBot="1">
      <c r="A627" s="258"/>
      <c r="B627" s="259"/>
      <c r="C627" s="260"/>
      <c r="D627" s="259"/>
      <c r="E627" s="261" t="s">
        <v>76</v>
      </c>
      <c r="F627" s="262">
        <f>F601+F608+F611+F616+F619+F622+F626</f>
        <v>28255.34</v>
      </c>
      <c r="G627" s="263"/>
    </row>
    <row r="628" spans="1:7">
      <c r="A628" s="139"/>
      <c r="B628" s="142"/>
      <c r="C628" s="141"/>
      <c r="D628" s="142"/>
      <c r="E628" s="264"/>
      <c r="F628" s="265"/>
      <c r="G628" s="266"/>
    </row>
    <row r="629" spans="1:7">
      <c r="B629" s="268"/>
      <c r="C629" s="269" t="s">
        <v>22</v>
      </c>
      <c r="D629" s="270"/>
      <c r="E629" s="271" t="s">
        <v>24</v>
      </c>
      <c r="F629" s="272"/>
    </row>
    <row r="630" spans="1:7">
      <c r="B630" s="268"/>
      <c r="C630" s="269"/>
      <c r="D630" s="270"/>
      <c r="E630" s="271"/>
      <c r="F630" s="272"/>
    </row>
    <row r="631" spans="1:7">
      <c r="B631" s="268"/>
      <c r="C631" s="269"/>
      <c r="D631" s="270"/>
      <c r="E631" s="271"/>
      <c r="F631" s="272"/>
    </row>
    <row r="632" spans="1:7">
      <c r="B632" s="268"/>
      <c r="C632" s="269"/>
      <c r="D632" s="270"/>
      <c r="E632" s="271"/>
      <c r="F632" s="272"/>
    </row>
    <row r="633" spans="1:7">
      <c r="B633" s="268"/>
      <c r="C633" s="269"/>
      <c r="D633" s="270"/>
      <c r="E633" s="271"/>
      <c r="F633" s="272"/>
    </row>
    <row r="634" spans="1:7">
      <c r="B634" s="268"/>
      <c r="C634" s="269"/>
      <c r="D634" s="270"/>
      <c r="E634" s="271"/>
      <c r="F634" s="272"/>
    </row>
    <row r="635" spans="1:7">
      <c r="B635" s="268"/>
      <c r="C635" s="269"/>
      <c r="D635" s="270"/>
      <c r="E635" s="407"/>
      <c r="F635" s="272"/>
    </row>
    <row r="636" spans="1:7">
      <c r="B636" s="268"/>
      <c r="C636" s="269"/>
      <c r="D636" s="270"/>
      <c r="E636" s="407"/>
      <c r="F636" s="272"/>
    </row>
    <row r="637" spans="1:7">
      <c r="B637" s="268"/>
      <c r="C637" s="269"/>
      <c r="D637" s="270"/>
      <c r="E637" s="407"/>
      <c r="F637" s="272"/>
    </row>
    <row r="638" spans="1:7">
      <c r="B638" s="268"/>
      <c r="C638" s="269"/>
      <c r="D638" s="270"/>
      <c r="E638" s="407"/>
      <c r="F638" s="272"/>
    </row>
    <row r="639" spans="1:7">
      <c r="B639" s="268"/>
      <c r="C639" s="269"/>
      <c r="D639" s="270"/>
      <c r="E639" s="407"/>
      <c r="F639" s="272"/>
    </row>
    <row r="640" spans="1:7">
      <c r="B640" s="268"/>
      <c r="C640" s="269"/>
      <c r="D640" s="270"/>
      <c r="E640" s="271"/>
      <c r="F640" s="272"/>
    </row>
    <row r="641" spans="1:7">
      <c r="B641" s="268"/>
      <c r="C641" s="269"/>
      <c r="D641" s="270"/>
      <c r="E641" s="271"/>
      <c r="F641" s="272"/>
    </row>
    <row r="642" spans="1:7">
      <c r="B642" s="268"/>
      <c r="C642" s="269"/>
      <c r="D642" s="270"/>
      <c r="E642" s="271"/>
      <c r="F642" s="272"/>
    </row>
    <row r="643" spans="1:7">
      <c r="B643" s="268"/>
      <c r="C643" s="269"/>
      <c r="D643" s="270"/>
      <c r="E643" s="271"/>
      <c r="F643" s="272"/>
    </row>
    <row r="644" spans="1:7">
      <c r="B644" s="268"/>
      <c r="C644" s="269"/>
      <c r="D644" s="270"/>
      <c r="E644" s="271"/>
      <c r="F644" s="272"/>
    </row>
    <row r="645" spans="1:7">
      <c r="B645" s="268"/>
      <c r="C645" s="269"/>
      <c r="D645" s="270"/>
      <c r="E645" s="271"/>
      <c r="F645" s="272"/>
    </row>
    <row r="646" spans="1:7">
      <c r="B646" s="268"/>
      <c r="C646" s="269"/>
      <c r="D646" s="270"/>
      <c r="E646" s="271"/>
      <c r="F646" s="272"/>
    </row>
    <row r="647" spans="1:7">
      <c r="B647" s="268"/>
      <c r="C647" s="269"/>
      <c r="D647" s="270"/>
      <c r="E647" s="271"/>
      <c r="F647" s="272"/>
    </row>
    <row r="648" spans="1:7">
      <c r="B648" s="268"/>
      <c r="C648" s="269"/>
      <c r="D648" s="270"/>
      <c r="E648" s="271"/>
      <c r="F648" s="272"/>
    </row>
    <row r="649" spans="1:7">
      <c r="B649" s="268"/>
      <c r="C649" s="269"/>
      <c r="D649" s="270"/>
      <c r="E649" s="271"/>
      <c r="F649" s="272"/>
    </row>
    <row r="650" spans="1:7" ht="15.75">
      <c r="A650" s="445" t="s">
        <v>44</v>
      </c>
      <c r="B650" s="445"/>
      <c r="C650" s="445"/>
      <c r="D650" s="445"/>
      <c r="E650" s="445"/>
      <c r="F650" s="445"/>
      <c r="G650" s="445"/>
    </row>
    <row r="651" spans="1:7" ht="18.75" thickBot="1">
      <c r="A651" s="446" t="s">
        <v>45</v>
      </c>
      <c r="B651" s="446"/>
      <c r="C651" s="446"/>
      <c r="D651" s="446"/>
      <c r="E651" s="446"/>
      <c r="F651" s="446"/>
      <c r="G651" s="446"/>
    </row>
    <row r="652" spans="1:7" ht="27" thickBot="1">
      <c r="A652" s="447" t="s">
        <v>151</v>
      </c>
      <c r="B652" s="448"/>
      <c r="C652" s="448"/>
      <c r="D652" s="448"/>
      <c r="E652" s="448"/>
      <c r="F652" s="448"/>
      <c r="G652" s="449"/>
    </row>
    <row r="653" spans="1:7" ht="13.5" thickBot="1">
      <c r="A653" s="139"/>
      <c r="B653" s="140"/>
      <c r="C653" s="141"/>
      <c r="D653" s="142"/>
      <c r="E653" s="142"/>
      <c r="F653" s="143"/>
      <c r="G653" s="144"/>
    </row>
    <row r="654" spans="1:7" ht="13.5" thickBot="1">
      <c r="A654" s="145" t="s">
        <v>47</v>
      </c>
      <c r="B654" s="146" t="s">
        <v>48</v>
      </c>
      <c r="C654" s="147" t="s">
        <v>49</v>
      </c>
      <c r="D654" s="148" t="s">
        <v>50</v>
      </c>
      <c r="E654" s="149" t="s">
        <v>51</v>
      </c>
      <c r="F654" s="150" t="s">
        <v>52</v>
      </c>
      <c r="G654" s="151" t="s">
        <v>53</v>
      </c>
    </row>
    <row r="655" spans="1:7">
      <c r="A655" s="152"/>
      <c r="B655" s="153"/>
      <c r="C655" s="154" t="s">
        <v>54</v>
      </c>
      <c r="D655" s="149"/>
      <c r="E655" s="149"/>
      <c r="F655" s="155"/>
      <c r="G655" s="398"/>
    </row>
    <row r="656" spans="1:7" ht="15.75">
      <c r="A656" s="223"/>
      <c r="B656" s="347" t="s">
        <v>90</v>
      </c>
      <c r="C656" s="282" t="s">
        <v>152</v>
      </c>
      <c r="D656" s="183" t="s">
        <v>101</v>
      </c>
      <c r="E656" s="208">
        <v>0.3</v>
      </c>
      <c r="F656" s="184">
        <v>184.09</v>
      </c>
      <c r="G656" s="345"/>
    </row>
    <row r="657" spans="1:10" ht="13.5" thickBot="1">
      <c r="A657" s="163"/>
      <c r="B657" s="164"/>
      <c r="C657" s="165"/>
      <c r="D657" s="166"/>
      <c r="E657" s="167" t="s">
        <v>55</v>
      </c>
      <c r="F657" s="168">
        <f>SUM(F656:F656)</f>
        <v>184.09</v>
      </c>
      <c r="G657" s="169"/>
    </row>
    <row r="658" spans="1:10">
      <c r="A658" s="223"/>
      <c r="B658" s="224"/>
      <c r="C658" s="274" t="s">
        <v>56</v>
      </c>
      <c r="D658" s="226"/>
      <c r="E658" s="275"/>
      <c r="F658" s="276"/>
      <c r="G658" s="228"/>
    </row>
    <row r="659" spans="1:10" ht="15.75">
      <c r="A659" s="223"/>
      <c r="B659" s="277" t="s">
        <v>57</v>
      </c>
      <c r="C659" s="182" t="s">
        <v>58</v>
      </c>
      <c r="D659" s="183" t="s">
        <v>59</v>
      </c>
      <c r="E659" s="183">
        <v>4</v>
      </c>
      <c r="F659" s="184">
        <v>402.43</v>
      </c>
      <c r="G659" s="281"/>
    </row>
    <row r="660" spans="1:10" ht="31.5">
      <c r="A660" s="223"/>
      <c r="B660" s="177" t="s">
        <v>61</v>
      </c>
      <c r="C660" s="182" t="s">
        <v>62</v>
      </c>
      <c r="D660" s="183" t="s">
        <v>59</v>
      </c>
      <c r="E660" s="183">
        <v>4</v>
      </c>
      <c r="F660" s="184">
        <v>1233.5999999999999</v>
      </c>
      <c r="G660" s="281"/>
    </row>
    <row r="661" spans="1:10" ht="13.5" thickBot="1">
      <c r="A661" s="163"/>
      <c r="B661" s="164"/>
      <c r="C661" s="186"/>
      <c r="D661" s="187"/>
      <c r="E661" s="167" t="s">
        <v>55</v>
      </c>
      <c r="F661" s="168">
        <f>SUM(F659:F660)</f>
        <v>1636.03</v>
      </c>
      <c r="G661" s="169"/>
    </row>
    <row r="662" spans="1:10">
      <c r="A662" s="188"/>
      <c r="B662" s="189"/>
      <c r="C662" s="283" t="s">
        <v>63</v>
      </c>
      <c r="D662" s="284"/>
      <c r="E662" s="284"/>
      <c r="F662" s="285"/>
      <c r="G662" s="193"/>
      <c r="I662" t="s">
        <v>60</v>
      </c>
      <c r="J662" s="185">
        <f>F657+F664+F671+F674</f>
        <v>3224.8</v>
      </c>
    </row>
    <row r="663" spans="1:10" ht="15.75">
      <c r="A663" s="194"/>
      <c r="B663" s="211" t="s">
        <v>69</v>
      </c>
      <c r="C663" s="333" t="s">
        <v>120</v>
      </c>
      <c r="D663" s="334" t="s">
        <v>71</v>
      </c>
      <c r="E663" s="334">
        <v>1</v>
      </c>
      <c r="F663" s="335">
        <v>3040.71</v>
      </c>
      <c r="G663" s="288"/>
    </row>
    <row r="664" spans="1:10" ht="13.5" thickBot="1">
      <c r="A664" s="200"/>
      <c r="B664" s="201"/>
      <c r="C664" s="202"/>
      <c r="D664" s="203"/>
      <c r="E664" s="167" t="s">
        <v>55</v>
      </c>
      <c r="F664" s="168">
        <f>SUM(F663:F663)</f>
        <v>3040.71</v>
      </c>
      <c r="G664" s="204"/>
    </row>
    <row r="665" spans="1:10">
      <c r="A665" s="188"/>
      <c r="B665" s="189"/>
      <c r="C665" s="190" t="s">
        <v>63</v>
      </c>
      <c r="D665" s="191"/>
      <c r="E665" s="191"/>
      <c r="F665" s="205"/>
      <c r="G665" s="206"/>
    </row>
    <row r="666" spans="1:10">
      <c r="A666" s="188"/>
      <c r="B666" s="189"/>
      <c r="C666" s="196" t="s">
        <v>56</v>
      </c>
      <c r="D666" s="284"/>
      <c r="E666" s="284"/>
      <c r="F666" s="302"/>
      <c r="G666" s="206"/>
    </row>
    <row r="667" spans="1:10" ht="15.75">
      <c r="A667" s="188"/>
      <c r="B667" s="355" t="s">
        <v>65</v>
      </c>
      <c r="C667" s="182" t="s">
        <v>111</v>
      </c>
      <c r="D667" s="365" t="s">
        <v>71</v>
      </c>
      <c r="E667" s="183">
        <v>1</v>
      </c>
      <c r="F667" s="340">
        <v>225</v>
      </c>
      <c r="G667" s="304"/>
    </row>
    <row r="668" spans="1:10" ht="13.5" thickBot="1">
      <c r="A668" s="163"/>
      <c r="B668" s="164"/>
      <c r="C668" s="221"/>
      <c r="D668" s="187"/>
      <c r="E668" s="222" t="s">
        <v>55</v>
      </c>
      <c r="F668" s="168">
        <f>SUM(F667:F667)</f>
        <v>225</v>
      </c>
      <c r="G668" s="169"/>
    </row>
    <row r="669" spans="1:10">
      <c r="A669" s="223"/>
      <c r="B669" s="224"/>
      <c r="C669" s="225" t="s">
        <v>72</v>
      </c>
      <c r="D669" s="226"/>
      <c r="E669" s="226"/>
      <c r="F669" s="227"/>
      <c r="G669" s="228"/>
    </row>
    <row r="670" spans="1:10">
      <c r="A670" s="229"/>
      <c r="B670" s="195"/>
      <c r="C670" s="230"/>
      <c r="D670" s="224"/>
      <c r="E670" s="224"/>
      <c r="F670" s="231"/>
      <c r="G670" s="232"/>
    </row>
    <row r="671" spans="1:10" ht="13.5" thickBot="1">
      <c r="A671" s="229"/>
      <c r="B671" s="233"/>
      <c r="C671" s="234"/>
      <c r="D671" s="235"/>
      <c r="E671" s="236" t="s">
        <v>55</v>
      </c>
      <c r="F671" s="237">
        <f>SUM(F670:F670)</f>
        <v>0</v>
      </c>
      <c r="G671" s="169"/>
    </row>
    <row r="672" spans="1:10">
      <c r="A672" s="152"/>
      <c r="B672" s="238"/>
      <c r="C672" s="239" t="s">
        <v>73</v>
      </c>
      <c r="D672" s="240"/>
      <c r="E672" s="240"/>
      <c r="F672" s="241"/>
      <c r="G672" s="228"/>
    </row>
    <row r="673" spans="1:7">
      <c r="A673" s="242"/>
      <c r="B673" s="243"/>
      <c r="C673" s="244"/>
      <c r="D673" s="245"/>
      <c r="E673" s="226"/>
      <c r="F673" s="227"/>
      <c r="G673" s="162"/>
    </row>
    <row r="674" spans="1:7" ht="13.5" thickBot="1">
      <c r="A674" s="163"/>
      <c r="B674" s="164"/>
      <c r="C674" s="246"/>
      <c r="D674" s="187"/>
      <c r="E674" s="222" t="s">
        <v>55</v>
      </c>
      <c r="F674" s="168">
        <f>SUM(F673:F673)</f>
        <v>0</v>
      </c>
      <c r="G674" s="169"/>
    </row>
    <row r="675" spans="1:7">
      <c r="A675" s="223"/>
      <c r="B675" s="224"/>
      <c r="C675" s="239" t="s">
        <v>73</v>
      </c>
      <c r="D675" s="247"/>
      <c r="E675" s="248"/>
      <c r="F675" s="249"/>
      <c r="G675" s="228"/>
    </row>
    <row r="676" spans="1:7">
      <c r="A676" s="157"/>
      <c r="B676" s="177"/>
      <c r="C676" s="274" t="s">
        <v>56</v>
      </c>
      <c r="D676" s="235"/>
      <c r="E676" s="236"/>
      <c r="F676" s="250"/>
      <c r="G676" s="162"/>
    </row>
    <row r="677" spans="1:7" ht="15.75">
      <c r="A677" s="157"/>
      <c r="B677" s="251" t="s">
        <v>132</v>
      </c>
      <c r="C677" s="321" t="s">
        <v>153</v>
      </c>
      <c r="D677" s="210" t="s">
        <v>71</v>
      </c>
      <c r="E677" s="210">
        <v>2</v>
      </c>
      <c r="F677" s="322">
        <v>429.48</v>
      </c>
      <c r="G677" s="255"/>
    </row>
    <row r="678" spans="1:7" ht="15.75">
      <c r="A678" s="157"/>
      <c r="B678" s="442" t="s">
        <v>117</v>
      </c>
      <c r="C678" s="207" t="s">
        <v>154</v>
      </c>
      <c r="D678" s="208" t="s">
        <v>71</v>
      </c>
      <c r="E678" s="208">
        <v>1</v>
      </c>
      <c r="F678" s="450">
        <v>321.77999999999997</v>
      </c>
      <c r="G678" s="255"/>
    </row>
    <row r="679" spans="1:7" ht="15.75">
      <c r="A679" s="157"/>
      <c r="B679" s="443"/>
      <c r="C679" s="321" t="s">
        <v>155</v>
      </c>
      <c r="D679" s="210" t="s">
        <v>71</v>
      </c>
      <c r="E679" s="210">
        <v>1</v>
      </c>
      <c r="F679" s="451"/>
      <c r="G679" s="255"/>
    </row>
    <row r="680" spans="1:7">
      <c r="A680" s="229"/>
      <c r="B680" s="454" t="s">
        <v>103</v>
      </c>
      <c r="C680" s="252" t="s">
        <v>75</v>
      </c>
      <c r="D680" s="253" t="s">
        <v>71</v>
      </c>
      <c r="E680" s="391">
        <v>5</v>
      </c>
      <c r="F680" s="456">
        <v>935.53</v>
      </c>
      <c r="G680" s="314"/>
    </row>
    <row r="681" spans="1:7">
      <c r="A681" s="229"/>
      <c r="B681" s="455"/>
      <c r="C681" s="252" t="s">
        <v>156</v>
      </c>
      <c r="D681" s="253" t="s">
        <v>71</v>
      </c>
      <c r="E681" s="253">
        <v>4</v>
      </c>
      <c r="F681" s="456"/>
      <c r="G681" s="314"/>
    </row>
    <row r="682" spans="1:7" ht="13.5" thickBot="1">
      <c r="A682" s="163"/>
      <c r="B682" s="177"/>
      <c r="C682" s="256"/>
      <c r="D682" s="179"/>
      <c r="E682" s="180" t="s">
        <v>55</v>
      </c>
      <c r="F682" s="399">
        <f>SUM(F677:F679)</f>
        <v>751.26</v>
      </c>
      <c r="G682" s="169"/>
    </row>
    <row r="683" spans="1:7" ht="13.5" thickBot="1">
      <c r="A683" s="258"/>
      <c r="B683" s="324"/>
      <c r="C683" s="323"/>
      <c r="D683" s="324"/>
      <c r="E683" s="325" t="s">
        <v>76</v>
      </c>
      <c r="F683" s="400">
        <f>F657+F661+F664+F668+F671+F674+F682</f>
        <v>5837.09</v>
      </c>
      <c r="G683" s="263"/>
    </row>
    <row r="684" spans="1:7">
      <c r="A684" s="139"/>
      <c r="B684" s="142"/>
      <c r="C684" s="141"/>
      <c r="D684" s="142"/>
      <c r="E684" s="264"/>
      <c r="F684" s="265"/>
      <c r="G684" s="266"/>
    </row>
    <row r="685" spans="1:7">
      <c r="B685" s="268"/>
      <c r="C685" s="269" t="s">
        <v>22</v>
      </c>
      <c r="D685" s="270"/>
      <c r="E685" s="271" t="s">
        <v>24</v>
      </c>
      <c r="F685" s="272"/>
    </row>
    <row r="686" spans="1:7">
      <c r="B686" s="268"/>
      <c r="C686" s="269"/>
      <c r="D686" s="270"/>
      <c r="E686" s="271"/>
      <c r="F686" s="272"/>
    </row>
    <row r="687" spans="1:7">
      <c r="B687" s="268"/>
      <c r="C687" s="269"/>
      <c r="D687" s="270"/>
      <c r="E687" s="271"/>
      <c r="F687" s="272"/>
    </row>
    <row r="688" spans="1:7">
      <c r="B688" s="268"/>
      <c r="C688" s="269"/>
      <c r="D688" s="270"/>
      <c r="E688" s="271"/>
      <c r="F688" s="272"/>
    </row>
    <row r="689" spans="2:6">
      <c r="B689" s="268"/>
      <c r="C689" s="269"/>
      <c r="D689" s="270"/>
      <c r="E689" s="407"/>
      <c r="F689" s="272"/>
    </row>
    <row r="690" spans="2:6">
      <c r="B690" s="268"/>
      <c r="C690" s="269"/>
      <c r="D690" s="270"/>
      <c r="E690" s="407"/>
      <c r="F690" s="272"/>
    </row>
    <row r="691" spans="2:6">
      <c r="B691" s="268"/>
      <c r="C691" s="269"/>
      <c r="D691" s="270"/>
      <c r="E691" s="407"/>
      <c r="F691" s="272"/>
    </row>
    <row r="692" spans="2:6">
      <c r="B692" s="268"/>
      <c r="C692" s="269"/>
      <c r="D692" s="270"/>
      <c r="E692" s="407"/>
      <c r="F692" s="272"/>
    </row>
    <row r="693" spans="2:6">
      <c r="B693" s="268"/>
      <c r="C693" s="269"/>
      <c r="D693" s="270"/>
      <c r="E693" s="407"/>
      <c r="F693" s="272"/>
    </row>
    <row r="694" spans="2:6">
      <c r="B694" s="268"/>
      <c r="C694" s="269"/>
      <c r="D694" s="270"/>
      <c r="E694" s="407"/>
      <c r="F694" s="272"/>
    </row>
    <row r="695" spans="2:6">
      <c r="B695" s="268"/>
      <c r="C695" s="269"/>
      <c r="D695" s="270"/>
      <c r="E695" s="407"/>
      <c r="F695" s="272"/>
    </row>
    <row r="696" spans="2:6">
      <c r="B696" s="268"/>
      <c r="C696" s="269"/>
      <c r="D696" s="270"/>
      <c r="E696" s="407"/>
      <c r="F696" s="272"/>
    </row>
    <row r="697" spans="2:6">
      <c r="B697" s="268"/>
      <c r="C697" s="269"/>
      <c r="D697" s="270"/>
      <c r="E697" s="271"/>
      <c r="F697" s="272"/>
    </row>
    <row r="698" spans="2:6">
      <c r="B698" s="268"/>
      <c r="C698" s="269"/>
      <c r="D698" s="270"/>
      <c r="E698" s="271"/>
      <c r="F698" s="272"/>
    </row>
    <row r="699" spans="2:6">
      <c r="B699" s="268"/>
      <c r="C699" s="269"/>
      <c r="D699" s="270"/>
      <c r="E699" s="271"/>
      <c r="F699" s="272"/>
    </row>
    <row r="700" spans="2:6">
      <c r="B700" s="268"/>
      <c r="C700" s="269"/>
      <c r="D700" s="270"/>
      <c r="E700" s="271"/>
      <c r="F700" s="272"/>
    </row>
    <row r="701" spans="2:6">
      <c r="B701" s="268"/>
      <c r="C701" s="269"/>
      <c r="D701" s="270"/>
      <c r="E701" s="271"/>
      <c r="F701" s="272"/>
    </row>
    <row r="702" spans="2:6">
      <c r="B702" s="268"/>
      <c r="C702" s="269"/>
      <c r="D702" s="270"/>
      <c r="E702" s="271"/>
      <c r="F702" s="272"/>
    </row>
    <row r="703" spans="2:6">
      <c r="B703" s="268"/>
      <c r="C703" s="269"/>
      <c r="D703" s="270"/>
      <c r="E703" s="271"/>
      <c r="F703" s="272"/>
    </row>
    <row r="704" spans="2:6">
      <c r="B704" s="268"/>
      <c r="C704" s="269"/>
      <c r="D704" s="270"/>
      <c r="E704" s="271"/>
      <c r="F704" s="272"/>
    </row>
    <row r="705" spans="1:10">
      <c r="B705" s="268"/>
      <c r="C705" s="269"/>
      <c r="D705" s="270"/>
      <c r="E705" s="271"/>
      <c r="F705" s="272"/>
    </row>
    <row r="706" spans="1:10">
      <c r="B706" s="268"/>
      <c r="C706" s="269"/>
      <c r="D706" s="270"/>
      <c r="E706" s="271"/>
      <c r="F706" s="272"/>
    </row>
    <row r="707" spans="1:10">
      <c r="B707" s="268"/>
      <c r="C707" s="269"/>
      <c r="D707" s="270"/>
      <c r="E707" s="271"/>
      <c r="F707" s="272"/>
    </row>
    <row r="708" spans="1:10">
      <c r="B708" s="268"/>
      <c r="C708" s="269"/>
      <c r="D708" s="270"/>
      <c r="E708" s="271"/>
      <c r="F708" s="272"/>
    </row>
    <row r="709" spans="1:10">
      <c r="B709" s="268"/>
      <c r="C709" s="269"/>
      <c r="D709" s="270"/>
      <c r="E709" s="271"/>
      <c r="F709" s="272"/>
    </row>
    <row r="710" spans="1:10">
      <c r="B710" s="268"/>
      <c r="C710" s="269"/>
      <c r="D710" s="270"/>
      <c r="E710" s="271"/>
      <c r="F710" s="272"/>
    </row>
    <row r="711" spans="1:10" ht="15.75">
      <c r="A711" s="445" t="s">
        <v>44</v>
      </c>
      <c r="B711" s="445"/>
      <c r="C711" s="445"/>
      <c r="D711" s="445"/>
      <c r="E711" s="445"/>
      <c r="F711" s="445"/>
      <c r="G711" s="445"/>
    </row>
    <row r="712" spans="1:10" ht="18.75" thickBot="1">
      <c r="A712" s="446" t="s">
        <v>45</v>
      </c>
      <c r="B712" s="446"/>
      <c r="C712" s="446"/>
      <c r="D712" s="446"/>
      <c r="E712" s="446"/>
      <c r="F712" s="446"/>
      <c r="G712" s="446"/>
    </row>
    <row r="713" spans="1:10" ht="27" thickBot="1">
      <c r="A713" s="447" t="s">
        <v>157</v>
      </c>
      <c r="B713" s="448"/>
      <c r="C713" s="448"/>
      <c r="D713" s="448"/>
      <c r="E713" s="448"/>
      <c r="F713" s="448"/>
      <c r="G713" s="449"/>
    </row>
    <row r="714" spans="1:10" ht="13.5" thickBot="1">
      <c r="A714" s="139"/>
      <c r="B714" s="140"/>
      <c r="C714" s="141"/>
      <c r="D714" s="142"/>
      <c r="E714" s="142"/>
      <c r="F714" s="143"/>
      <c r="G714" s="144"/>
    </row>
    <row r="715" spans="1:10" ht="13.5" thickBot="1">
      <c r="A715" s="145" t="s">
        <v>47</v>
      </c>
      <c r="B715" s="146" t="s">
        <v>48</v>
      </c>
      <c r="C715" s="147" t="s">
        <v>49</v>
      </c>
      <c r="D715" s="148" t="s">
        <v>50</v>
      </c>
      <c r="E715" s="149" t="s">
        <v>51</v>
      </c>
      <c r="F715" s="150" t="s">
        <v>52</v>
      </c>
      <c r="G715" s="151" t="s">
        <v>53</v>
      </c>
    </row>
    <row r="716" spans="1:10">
      <c r="A716" s="152"/>
      <c r="B716" s="153"/>
      <c r="C716" s="154" t="s">
        <v>54</v>
      </c>
      <c r="D716" s="149"/>
      <c r="E716" s="149"/>
      <c r="F716" s="155"/>
      <c r="G716" s="156"/>
    </row>
    <row r="717" spans="1:10">
      <c r="A717" s="157"/>
      <c r="B717" s="158"/>
      <c r="C717" s="159"/>
      <c r="D717" s="160"/>
      <c r="E717" s="160"/>
      <c r="F717" s="161"/>
      <c r="G717" s="162"/>
      <c r="I717" t="s">
        <v>60</v>
      </c>
      <c r="J717" s="185">
        <f>F718+F726+F735+F738</f>
        <v>629.70000000000005</v>
      </c>
    </row>
    <row r="718" spans="1:10" ht="13.5" thickBot="1">
      <c r="A718" s="163"/>
      <c r="B718" s="164"/>
      <c r="C718" s="165"/>
      <c r="D718" s="166"/>
      <c r="E718" s="167" t="s">
        <v>55</v>
      </c>
      <c r="F718" s="168">
        <f>SUM(F717:F717)</f>
        <v>0</v>
      </c>
      <c r="G718" s="169"/>
    </row>
    <row r="719" spans="1:10">
      <c r="A719" s="223"/>
      <c r="B719" s="224"/>
      <c r="C719" s="274" t="s">
        <v>56</v>
      </c>
      <c r="D719" s="226"/>
      <c r="E719" s="275"/>
      <c r="F719" s="276"/>
      <c r="G719" s="228"/>
    </row>
    <row r="720" spans="1:10" ht="15.75">
      <c r="A720" s="223"/>
      <c r="B720" s="277" t="s">
        <v>57</v>
      </c>
      <c r="C720" s="182" t="s">
        <v>58</v>
      </c>
      <c r="D720" s="183" t="s">
        <v>59</v>
      </c>
      <c r="E720" s="183">
        <v>4</v>
      </c>
      <c r="F720" s="184">
        <v>402.43</v>
      </c>
      <c r="G720" s="281"/>
      <c r="I720" t="s">
        <v>64</v>
      </c>
      <c r="J720" s="185">
        <f>F723+F731+F742</f>
        <v>10310.69</v>
      </c>
    </row>
    <row r="721" spans="1:7" ht="31.5">
      <c r="A721" s="223"/>
      <c r="B721" s="177" t="s">
        <v>61</v>
      </c>
      <c r="C721" s="182" t="s">
        <v>62</v>
      </c>
      <c r="D721" s="183" t="s">
        <v>59</v>
      </c>
      <c r="E721" s="183">
        <v>4</v>
      </c>
      <c r="F721" s="184">
        <v>1233.5999999999999</v>
      </c>
      <c r="G721" s="281"/>
    </row>
    <row r="722" spans="1:7">
      <c r="A722" s="223"/>
      <c r="B722" s="224"/>
      <c r="C722" s="274"/>
      <c r="D722" s="247"/>
      <c r="E722" s="248"/>
      <c r="F722" s="249"/>
      <c r="G722" s="228"/>
    </row>
    <row r="723" spans="1:7" ht="13.5" thickBot="1">
      <c r="A723" s="163"/>
      <c r="B723" s="164"/>
      <c r="C723" s="186"/>
      <c r="D723" s="187"/>
      <c r="E723" s="167" t="s">
        <v>55</v>
      </c>
      <c r="F723" s="168">
        <f>SUM(F720:F722)</f>
        <v>1636.03</v>
      </c>
      <c r="G723" s="169"/>
    </row>
    <row r="724" spans="1:7">
      <c r="A724" s="188"/>
      <c r="B724" s="189"/>
      <c r="C724" s="190" t="s">
        <v>63</v>
      </c>
      <c r="D724" s="191"/>
      <c r="E724" s="191"/>
      <c r="F724" s="192"/>
      <c r="G724" s="193"/>
    </row>
    <row r="725" spans="1:7">
      <c r="A725" s="360"/>
      <c r="B725" s="361"/>
      <c r="C725" s="362"/>
      <c r="D725" s="197"/>
      <c r="E725" s="197"/>
      <c r="F725" s="363"/>
      <c r="G725" s="364"/>
    </row>
    <row r="726" spans="1:7" ht="13.5" thickBot="1">
      <c r="A726" s="200"/>
      <c r="B726" s="201"/>
      <c r="C726" s="202"/>
      <c r="D726" s="203"/>
      <c r="E726" s="167" t="s">
        <v>55</v>
      </c>
      <c r="F726" s="168">
        <f>SUM(F725:F725)</f>
        <v>0</v>
      </c>
      <c r="G726" s="204"/>
    </row>
    <row r="727" spans="1:7">
      <c r="A727" s="188"/>
      <c r="B727" s="189"/>
      <c r="C727" s="190" t="s">
        <v>63</v>
      </c>
      <c r="D727" s="191"/>
      <c r="E727" s="191"/>
      <c r="F727" s="205"/>
      <c r="G727" s="206"/>
    </row>
    <row r="728" spans="1:7">
      <c r="A728" s="188"/>
      <c r="B728" s="195"/>
      <c r="C728" s="196" t="s">
        <v>56</v>
      </c>
      <c r="D728" s="197"/>
      <c r="E728" s="197"/>
      <c r="F728" s="198"/>
      <c r="G728" s="206"/>
    </row>
    <row r="729" spans="1:7" ht="15.75">
      <c r="A729" s="188"/>
      <c r="B729" s="457" t="s">
        <v>80</v>
      </c>
      <c r="C729" s="401" t="s">
        <v>66</v>
      </c>
      <c r="D729" s="183" t="s">
        <v>89</v>
      </c>
      <c r="E729" s="183">
        <v>5</v>
      </c>
      <c r="F729" s="452">
        <v>8674.66</v>
      </c>
      <c r="G729" s="206"/>
    </row>
    <row r="730" spans="1:7" ht="15.75">
      <c r="A730" s="188"/>
      <c r="B730" s="458"/>
      <c r="C730" s="401" t="s">
        <v>66</v>
      </c>
      <c r="D730" s="183" t="s">
        <v>89</v>
      </c>
      <c r="E730" s="183">
        <v>2</v>
      </c>
      <c r="F730" s="452"/>
      <c r="G730" s="206"/>
    </row>
    <row r="731" spans="1:7" ht="13.5" thickBot="1">
      <c r="A731" s="163"/>
      <c r="B731" s="164"/>
      <c r="C731" s="221"/>
      <c r="D731" s="187"/>
      <c r="E731" s="222" t="s">
        <v>55</v>
      </c>
      <c r="F731" s="168">
        <f>SUM(F729:F730)</f>
        <v>8674.66</v>
      </c>
      <c r="G731" s="169"/>
    </row>
    <row r="732" spans="1:7">
      <c r="A732" s="223"/>
      <c r="B732" s="224"/>
      <c r="C732" s="356" t="s">
        <v>72</v>
      </c>
      <c r="D732" s="226"/>
      <c r="E732" s="226"/>
      <c r="F732" s="227"/>
      <c r="G732" s="228"/>
    </row>
    <row r="733" spans="1:7" ht="15.75">
      <c r="A733" s="229"/>
      <c r="B733" s="211" t="s">
        <v>117</v>
      </c>
      <c r="C733" s="207" t="s">
        <v>124</v>
      </c>
      <c r="D733" s="208" t="s">
        <v>101</v>
      </c>
      <c r="E733" s="208">
        <v>11.7</v>
      </c>
      <c r="F733" s="396">
        <v>629.70000000000005</v>
      </c>
      <c r="G733" s="314"/>
    </row>
    <row r="734" spans="1:7">
      <c r="A734" s="229"/>
      <c r="B734" s="195"/>
      <c r="C734" s="230"/>
      <c r="D734" s="224"/>
      <c r="E734" s="224"/>
      <c r="F734" s="231"/>
      <c r="G734" s="232"/>
    </row>
    <row r="735" spans="1:7" ht="13.5" thickBot="1">
      <c r="A735" s="229"/>
      <c r="B735" s="233"/>
      <c r="C735" s="234"/>
      <c r="D735" s="235"/>
      <c r="E735" s="236" t="s">
        <v>55</v>
      </c>
      <c r="F735" s="237">
        <f>SUM(F733:F734)</f>
        <v>629.70000000000005</v>
      </c>
      <c r="G735" s="169"/>
    </row>
    <row r="736" spans="1:7">
      <c r="A736" s="152"/>
      <c r="B736" s="238"/>
      <c r="C736" s="239" t="s">
        <v>73</v>
      </c>
      <c r="D736" s="240"/>
      <c r="E736" s="240"/>
      <c r="F736" s="241"/>
      <c r="G736" s="228"/>
    </row>
    <row r="737" spans="1:7">
      <c r="A737" s="242"/>
      <c r="B737" s="243"/>
      <c r="C737" s="244"/>
      <c r="D737" s="245"/>
      <c r="E737" s="226"/>
      <c r="F737" s="227"/>
      <c r="G737" s="162"/>
    </row>
    <row r="738" spans="1:7" ht="13.5" thickBot="1">
      <c r="A738" s="163"/>
      <c r="B738" s="164"/>
      <c r="C738" s="246"/>
      <c r="D738" s="187"/>
      <c r="E738" s="222" t="s">
        <v>55</v>
      </c>
      <c r="F738" s="168">
        <f>SUM(F737:F737)</f>
        <v>0</v>
      </c>
      <c r="G738" s="169"/>
    </row>
    <row r="739" spans="1:7">
      <c r="A739" s="223"/>
      <c r="B739" s="224"/>
      <c r="C739" s="239" t="s">
        <v>73</v>
      </c>
      <c r="D739" s="247"/>
      <c r="E739" s="248"/>
      <c r="F739" s="249"/>
      <c r="G739" s="228"/>
    </row>
    <row r="740" spans="1:7">
      <c r="A740" s="157"/>
      <c r="B740" s="177"/>
      <c r="C740" s="274" t="s">
        <v>56</v>
      </c>
      <c r="D740" s="235"/>
      <c r="E740" s="236"/>
      <c r="F740" s="250"/>
      <c r="G740" s="162"/>
    </row>
    <row r="741" spans="1:7">
      <c r="A741" s="157"/>
      <c r="B741" s="177"/>
      <c r="C741" s="256"/>
      <c r="D741" s="179"/>
      <c r="E741" s="179"/>
      <c r="F741" s="257"/>
      <c r="G741" s="162"/>
    </row>
    <row r="742" spans="1:7" ht="13.5" thickBot="1">
      <c r="A742" s="163"/>
      <c r="B742" s="164"/>
      <c r="C742" s="246"/>
      <c r="D742" s="187"/>
      <c r="E742" s="222" t="s">
        <v>55</v>
      </c>
      <c r="F742" s="168">
        <f>SUM(F741:F741)</f>
        <v>0</v>
      </c>
      <c r="G742" s="169"/>
    </row>
    <row r="743" spans="1:7" ht="13.5" thickBot="1">
      <c r="A743" s="258"/>
      <c r="B743" s="259"/>
      <c r="C743" s="260"/>
      <c r="D743" s="259"/>
      <c r="E743" s="261" t="s">
        <v>76</v>
      </c>
      <c r="F743" s="262">
        <f>F718+F723+F726+F731+F735+F738+F742</f>
        <v>10940.39</v>
      </c>
      <c r="G743" s="263"/>
    </row>
    <row r="744" spans="1:7">
      <c r="A744" s="139"/>
      <c r="B744" s="142"/>
      <c r="C744" s="141"/>
      <c r="D744" s="142"/>
      <c r="E744" s="264"/>
      <c r="F744" s="265"/>
      <c r="G744" s="266"/>
    </row>
    <row r="745" spans="1:7">
      <c r="B745" s="268"/>
      <c r="C745" s="269" t="s">
        <v>22</v>
      </c>
      <c r="D745" s="270"/>
      <c r="E745" s="271" t="s">
        <v>24</v>
      </c>
      <c r="F745" s="272"/>
    </row>
    <row r="746" spans="1:7">
      <c r="B746" s="268"/>
      <c r="C746" s="269"/>
      <c r="D746" s="270"/>
      <c r="E746" s="271"/>
      <c r="F746" s="272"/>
    </row>
    <row r="747" spans="1:7">
      <c r="B747" s="268"/>
      <c r="C747" s="269"/>
      <c r="D747" s="270"/>
      <c r="E747" s="271"/>
      <c r="F747" s="272"/>
    </row>
    <row r="748" spans="1:7">
      <c r="B748" s="268"/>
      <c r="C748" s="269"/>
      <c r="D748" s="270"/>
      <c r="E748" s="271"/>
      <c r="F748" s="272"/>
    </row>
    <row r="749" spans="1:7">
      <c r="B749" s="268"/>
      <c r="C749" s="269"/>
      <c r="D749" s="270"/>
      <c r="E749" s="271"/>
      <c r="F749" s="272"/>
    </row>
    <row r="750" spans="1:7">
      <c r="B750" s="268"/>
      <c r="C750" s="269"/>
      <c r="D750" s="270"/>
      <c r="E750" s="271"/>
      <c r="F750" s="272"/>
    </row>
    <row r="751" spans="1:7">
      <c r="B751" s="268"/>
      <c r="C751" s="269"/>
      <c r="D751" s="270"/>
      <c r="E751" s="407"/>
      <c r="F751" s="272"/>
    </row>
    <row r="752" spans="1:7">
      <c r="B752" s="268"/>
      <c r="C752" s="269"/>
      <c r="D752" s="270"/>
      <c r="E752" s="407"/>
      <c r="F752" s="272"/>
    </row>
    <row r="753" spans="2:6">
      <c r="B753" s="268"/>
      <c r="C753" s="269"/>
      <c r="D753" s="270"/>
      <c r="E753" s="407"/>
      <c r="F753" s="272"/>
    </row>
    <row r="754" spans="2:6">
      <c r="B754" s="268"/>
      <c r="C754" s="269"/>
      <c r="D754" s="270"/>
      <c r="E754" s="407"/>
      <c r="F754" s="272"/>
    </row>
    <row r="755" spans="2:6">
      <c r="B755" s="268"/>
      <c r="C755" s="269"/>
      <c r="D755" s="270"/>
      <c r="E755" s="407"/>
      <c r="F755" s="272"/>
    </row>
    <row r="756" spans="2:6">
      <c r="B756" s="268"/>
      <c r="C756" s="269"/>
      <c r="D756" s="270"/>
      <c r="E756" s="271"/>
      <c r="F756" s="272"/>
    </row>
    <row r="757" spans="2:6">
      <c r="B757" s="268"/>
      <c r="C757" s="269"/>
      <c r="D757" s="270"/>
      <c r="E757" s="271"/>
      <c r="F757" s="272"/>
    </row>
    <row r="758" spans="2:6">
      <c r="B758" s="268"/>
      <c r="C758" s="269"/>
      <c r="D758" s="270"/>
      <c r="E758" s="407"/>
      <c r="F758" s="272"/>
    </row>
    <row r="759" spans="2:6">
      <c r="B759" s="268"/>
      <c r="C759" s="269"/>
      <c r="D759" s="270"/>
      <c r="E759" s="407"/>
      <c r="F759" s="272"/>
    </row>
    <row r="760" spans="2:6">
      <c r="B760" s="268"/>
      <c r="C760" s="269"/>
      <c r="D760" s="270"/>
      <c r="E760" s="271"/>
      <c r="F760" s="272"/>
    </row>
    <row r="761" spans="2:6">
      <c r="B761" s="268"/>
      <c r="C761" s="269"/>
      <c r="D761" s="270"/>
      <c r="E761" s="271"/>
      <c r="F761" s="272"/>
    </row>
    <row r="762" spans="2:6">
      <c r="B762" s="268"/>
      <c r="C762" s="269"/>
      <c r="D762" s="270"/>
      <c r="E762" s="271"/>
      <c r="F762" s="272"/>
    </row>
    <row r="763" spans="2:6">
      <c r="B763" s="268"/>
      <c r="C763" s="269"/>
      <c r="D763" s="270"/>
      <c r="E763" s="271"/>
      <c r="F763" s="272"/>
    </row>
    <row r="764" spans="2:6">
      <c r="B764" s="268"/>
      <c r="C764" s="269"/>
      <c r="D764" s="270"/>
      <c r="E764" s="271"/>
      <c r="F764" s="272"/>
    </row>
    <row r="765" spans="2:6">
      <c r="B765" s="268"/>
      <c r="C765" s="269"/>
      <c r="D765" s="270"/>
      <c r="E765" s="271"/>
      <c r="F765" s="272"/>
    </row>
    <row r="766" spans="2:6">
      <c r="B766" s="268"/>
      <c r="C766" s="269"/>
      <c r="D766" s="270"/>
      <c r="E766" s="271"/>
      <c r="F766" s="272"/>
    </row>
    <row r="767" spans="2:6">
      <c r="B767" s="268"/>
      <c r="C767" s="269"/>
      <c r="D767" s="270"/>
      <c r="E767" s="271"/>
      <c r="F767" s="272"/>
    </row>
    <row r="768" spans="2:6">
      <c r="B768" s="268"/>
      <c r="C768" s="269"/>
      <c r="D768" s="270"/>
      <c r="E768" s="271"/>
      <c r="F768" s="272"/>
    </row>
    <row r="769" spans="1:10">
      <c r="B769" s="268"/>
      <c r="C769" s="269"/>
      <c r="D769" s="270"/>
      <c r="E769" s="271"/>
      <c r="F769" s="272"/>
    </row>
    <row r="770" spans="1:10">
      <c r="B770" s="268"/>
      <c r="C770" s="269"/>
      <c r="D770" s="270"/>
      <c r="E770" s="271"/>
      <c r="F770" s="272"/>
    </row>
    <row r="771" spans="1:10" ht="15.75">
      <c r="A771" s="445" t="s">
        <v>44</v>
      </c>
      <c r="B771" s="445"/>
      <c r="C771" s="445"/>
      <c r="D771" s="445"/>
      <c r="E771" s="445"/>
      <c r="F771" s="445"/>
      <c r="G771" s="445"/>
    </row>
    <row r="772" spans="1:10" ht="18.75" thickBot="1">
      <c r="A772" s="446" t="s">
        <v>45</v>
      </c>
      <c r="B772" s="446"/>
      <c r="C772" s="446"/>
      <c r="D772" s="446"/>
      <c r="E772" s="446"/>
      <c r="F772" s="446"/>
      <c r="G772" s="446"/>
    </row>
    <row r="773" spans="1:10" ht="27" thickBot="1">
      <c r="A773" s="447" t="s">
        <v>158</v>
      </c>
      <c r="B773" s="448"/>
      <c r="C773" s="448"/>
      <c r="D773" s="448"/>
      <c r="E773" s="448"/>
      <c r="F773" s="448"/>
      <c r="G773" s="449"/>
    </row>
    <row r="774" spans="1:10" ht="13.5" thickBot="1">
      <c r="A774" s="139"/>
      <c r="B774" s="140"/>
      <c r="C774" s="141"/>
      <c r="D774" s="142"/>
      <c r="E774" s="142"/>
      <c r="F774" s="143"/>
      <c r="G774" s="144"/>
    </row>
    <row r="775" spans="1:10" ht="13.5" thickBot="1">
      <c r="A775" s="145" t="s">
        <v>47</v>
      </c>
      <c r="B775" s="146" t="s">
        <v>48</v>
      </c>
      <c r="C775" s="147" t="s">
        <v>49</v>
      </c>
      <c r="D775" s="148" t="s">
        <v>50</v>
      </c>
      <c r="E775" s="149" t="s">
        <v>51</v>
      </c>
      <c r="F775" s="150" t="s">
        <v>52</v>
      </c>
      <c r="G775" s="151" t="s">
        <v>53</v>
      </c>
    </row>
    <row r="776" spans="1:10">
      <c r="A776" s="152"/>
      <c r="B776" s="153"/>
      <c r="C776" s="154" t="s">
        <v>54</v>
      </c>
      <c r="D776" s="149"/>
      <c r="E776" s="149"/>
      <c r="F776" s="155"/>
      <c r="G776" s="156"/>
    </row>
    <row r="777" spans="1:10">
      <c r="A777" s="157"/>
      <c r="B777" s="158"/>
      <c r="C777" s="159"/>
      <c r="D777" s="160"/>
      <c r="E777" s="160"/>
      <c r="F777" s="161"/>
      <c r="G777" s="162"/>
    </row>
    <row r="778" spans="1:10" ht="13.5" thickBot="1">
      <c r="A778" s="163"/>
      <c r="B778" s="164"/>
      <c r="C778" s="165"/>
      <c r="D778" s="166"/>
      <c r="E778" s="167" t="s">
        <v>55</v>
      </c>
      <c r="F778" s="168">
        <f>SUM(F777:F777)</f>
        <v>0</v>
      </c>
      <c r="G778" s="169"/>
    </row>
    <row r="779" spans="1:10">
      <c r="A779" s="223"/>
      <c r="B779" s="224"/>
      <c r="C779" s="274" t="s">
        <v>56</v>
      </c>
      <c r="D779" s="226"/>
      <c r="E779" s="275"/>
      <c r="F779" s="276"/>
      <c r="G779" s="228"/>
    </row>
    <row r="780" spans="1:10" ht="15.75">
      <c r="A780" s="223"/>
      <c r="B780" s="277" t="s">
        <v>57</v>
      </c>
      <c r="C780" s="278" t="s">
        <v>58</v>
      </c>
      <c r="D780" s="279" t="s">
        <v>59</v>
      </c>
      <c r="E780" s="279">
        <v>4</v>
      </c>
      <c r="F780" s="280">
        <v>402.43</v>
      </c>
      <c r="G780" s="281"/>
    </row>
    <row r="781" spans="1:10" ht="15.75">
      <c r="A781" s="223"/>
      <c r="B781" s="277" t="s">
        <v>74</v>
      </c>
      <c r="C781" s="182" t="s">
        <v>79</v>
      </c>
      <c r="D781" s="183" t="s">
        <v>71</v>
      </c>
      <c r="E781" s="183">
        <v>3</v>
      </c>
      <c r="F781" s="184">
        <v>1273.4000000000001</v>
      </c>
      <c r="G781" s="281"/>
    </row>
    <row r="782" spans="1:10" ht="31.5">
      <c r="A782" s="223"/>
      <c r="B782" s="177" t="s">
        <v>61</v>
      </c>
      <c r="C782" s="182" t="s">
        <v>62</v>
      </c>
      <c r="D782" s="183" t="s">
        <v>59</v>
      </c>
      <c r="E782" s="183">
        <v>4</v>
      </c>
      <c r="F782" s="184">
        <v>1233.5999999999999</v>
      </c>
      <c r="G782" s="228"/>
      <c r="I782" t="s">
        <v>60</v>
      </c>
      <c r="J782" s="185">
        <f>F778+F786+F804+F807</f>
        <v>0</v>
      </c>
    </row>
    <row r="783" spans="1:10" ht="13.5" thickBot="1">
      <c r="A783" s="163"/>
      <c r="B783" s="164"/>
      <c r="C783" s="186"/>
      <c r="D783" s="187"/>
      <c r="E783" s="167" t="s">
        <v>55</v>
      </c>
      <c r="F783" s="168">
        <f>SUM(F780:F782)</f>
        <v>2909.43</v>
      </c>
      <c r="G783" s="169"/>
      <c r="I783" t="s">
        <v>64</v>
      </c>
      <c r="J783" s="185">
        <f>F783+F801+F814</f>
        <v>51346.17</v>
      </c>
    </row>
    <row r="784" spans="1:10">
      <c r="A784" s="188"/>
      <c r="B784" s="189"/>
      <c r="C784" s="190" t="s">
        <v>63</v>
      </c>
      <c r="D784" s="191"/>
      <c r="E784" s="191"/>
      <c r="F784" s="192"/>
      <c r="G784" s="193"/>
    </row>
    <row r="785" spans="1:7">
      <c r="A785" s="360"/>
      <c r="B785" s="361"/>
      <c r="C785" s="362"/>
      <c r="D785" s="197"/>
      <c r="E785" s="197"/>
      <c r="F785" s="363"/>
      <c r="G785" s="364"/>
    </row>
    <row r="786" spans="1:7" ht="13.5" thickBot="1">
      <c r="A786" s="200"/>
      <c r="B786" s="201"/>
      <c r="C786" s="202"/>
      <c r="D786" s="203"/>
      <c r="E786" s="167" t="s">
        <v>55</v>
      </c>
      <c r="F786" s="168">
        <f>SUM(F785:F785)</f>
        <v>0</v>
      </c>
      <c r="G786" s="204"/>
    </row>
    <row r="787" spans="1:7">
      <c r="A787" s="188"/>
      <c r="B787" s="189"/>
      <c r="C787" s="190" t="s">
        <v>63</v>
      </c>
      <c r="D787" s="191"/>
      <c r="E787" s="191"/>
      <c r="F787" s="205"/>
      <c r="G787" s="206"/>
    </row>
    <row r="788" spans="1:7">
      <c r="A788" s="188"/>
      <c r="B788" s="189"/>
      <c r="C788" s="196" t="s">
        <v>56</v>
      </c>
      <c r="D788" s="284"/>
      <c r="E788" s="284"/>
      <c r="F788" s="302"/>
      <c r="G788" s="206"/>
    </row>
    <row r="789" spans="1:7" ht="15.75">
      <c r="A789" s="188"/>
      <c r="B789" s="355" t="s">
        <v>80</v>
      </c>
      <c r="C789" s="289" t="s">
        <v>66</v>
      </c>
      <c r="D789" s="290" t="s">
        <v>67</v>
      </c>
      <c r="E789" s="290">
        <v>20</v>
      </c>
      <c r="F789" s="402">
        <v>13345.64</v>
      </c>
      <c r="G789" s="304"/>
    </row>
    <row r="790" spans="1:7" ht="15.75">
      <c r="A790" s="188"/>
      <c r="B790" s="438" t="s">
        <v>65</v>
      </c>
      <c r="C790" s="336" t="s">
        <v>66</v>
      </c>
      <c r="D790" s="208" t="s">
        <v>89</v>
      </c>
      <c r="E790" s="287">
        <v>20</v>
      </c>
      <c r="F790" s="450">
        <v>25859.22</v>
      </c>
      <c r="G790" s="304"/>
    </row>
    <row r="791" spans="1:7" ht="15.75">
      <c r="A791" s="188"/>
      <c r="B791" s="439"/>
      <c r="C791" s="341" t="s">
        <v>68</v>
      </c>
      <c r="D791" s="208" t="s">
        <v>89</v>
      </c>
      <c r="E791" s="287">
        <v>25</v>
      </c>
      <c r="F791" s="450"/>
      <c r="G791" s="304"/>
    </row>
    <row r="792" spans="1:7" ht="15.75">
      <c r="A792" s="188"/>
      <c r="B792" s="439"/>
      <c r="C792" s="336" t="s">
        <v>66</v>
      </c>
      <c r="D792" s="208" t="s">
        <v>89</v>
      </c>
      <c r="E792" s="287">
        <v>8</v>
      </c>
      <c r="F792" s="450"/>
      <c r="G792" s="304"/>
    </row>
    <row r="793" spans="1:7" ht="15.75">
      <c r="A793" s="188"/>
      <c r="B793" s="440"/>
      <c r="C793" s="209" t="s">
        <v>68</v>
      </c>
      <c r="D793" s="210" t="s">
        <v>89</v>
      </c>
      <c r="E793" s="290">
        <v>8</v>
      </c>
      <c r="F793" s="451"/>
      <c r="G793" s="304"/>
    </row>
    <row r="794" spans="1:7" ht="15.75">
      <c r="A794" s="188"/>
      <c r="B794" s="438" t="s">
        <v>57</v>
      </c>
      <c r="C794" s="182" t="s">
        <v>66</v>
      </c>
      <c r="D794" s="183" t="s">
        <v>89</v>
      </c>
      <c r="E794" s="365">
        <v>8</v>
      </c>
      <c r="F794" s="452">
        <v>5040.3500000000004</v>
      </c>
      <c r="G794" s="304"/>
    </row>
    <row r="795" spans="1:7" ht="15.75">
      <c r="A795" s="188"/>
      <c r="B795" s="439"/>
      <c r="C795" s="182" t="s">
        <v>131</v>
      </c>
      <c r="D795" s="183" t="s">
        <v>89</v>
      </c>
      <c r="E795" s="365">
        <v>8</v>
      </c>
      <c r="F795" s="452"/>
      <c r="G795" s="304"/>
    </row>
    <row r="796" spans="1:7" ht="15.75">
      <c r="A796" s="188"/>
      <c r="B796" s="440"/>
      <c r="C796" s="278" t="s">
        <v>111</v>
      </c>
      <c r="D796" s="279" t="s">
        <v>71</v>
      </c>
      <c r="E796" s="303">
        <v>1</v>
      </c>
      <c r="F796" s="453"/>
      <c r="G796" s="304"/>
    </row>
    <row r="797" spans="1:7" ht="15">
      <c r="A797" s="188"/>
      <c r="B797" s="438" t="s">
        <v>74</v>
      </c>
      <c r="C797" s="307" t="s">
        <v>92</v>
      </c>
      <c r="D797" s="213" t="s">
        <v>89</v>
      </c>
      <c r="E797" s="308">
        <v>10</v>
      </c>
      <c r="F797" s="441">
        <v>3532.44</v>
      </c>
      <c r="G797" s="304"/>
    </row>
    <row r="798" spans="1:7" ht="15">
      <c r="A798" s="188"/>
      <c r="B798" s="439"/>
      <c r="C798" s="212" t="s">
        <v>66</v>
      </c>
      <c r="D798" s="213" t="s">
        <v>89</v>
      </c>
      <c r="E798" s="308">
        <v>5</v>
      </c>
      <c r="F798" s="441"/>
      <c r="G798" s="304"/>
    </row>
    <row r="799" spans="1:7" ht="15">
      <c r="A799" s="188"/>
      <c r="B799" s="439"/>
      <c r="C799" s="212" t="s">
        <v>111</v>
      </c>
      <c r="D799" s="213" t="s">
        <v>71</v>
      </c>
      <c r="E799" s="308">
        <v>1</v>
      </c>
      <c r="F799" s="441"/>
      <c r="G799" s="304"/>
    </row>
    <row r="800" spans="1:7" ht="15">
      <c r="A800" s="188"/>
      <c r="B800" s="440"/>
      <c r="C800" s="212" t="s">
        <v>159</v>
      </c>
      <c r="D800" s="213" t="s">
        <v>71</v>
      </c>
      <c r="E800" s="308">
        <v>1</v>
      </c>
      <c r="F800" s="441"/>
      <c r="G800" s="304"/>
    </row>
    <row r="801" spans="1:7" ht="13.5" thickBot="1">
      <c r="A801" s="163"/>
      <c r="B801" s="164"/>
      <c r="C801" s="221"/>
      <c r="D801" s="187"/>
      <c r="E801" s="222" t="s">
        <v>55</v>
      </c>
      <c r="F801" s="168">
        <f>SUM(F789:F800)</f>
        <v>47777.65</v>
      </c>
      <c r="G801" s="169"/>
    </row>
    <row r="802" spans="1:7">
      <c r="A802" s="223"/>
      <c r="B802" s="224"/>
      <c r="C802" s="225" t="s">
        <v>72</v>
      </c>
      <c r="D802" s="226"/>
      <c r="E802" s="226"/>
      <c r="F802" s="227"/>
      <c r="G802" s="228"/>
    </row>
    <row r="803" spans="1:7">
      <c r="A803" s="229"/>
      <c r="B803" s="195"/>
      <c r="C803" s="230"/>
      <c r="D803" s="224"/>
      <c r="E803" s="224"/>
      <c r="F803" s="231"/>
      <c r="G803" s="232"/>
    </row>
    <row r="804" spans="1:7" ht="13.5" thickBot="1">
      <c r="A804" s="229"/>
      <c r="B804" s="233"/>
      <c r="C804" s="234"/>
      <c r="D804" s="235"/>
      <c r="E804" s="236" t="s">
        <v>55</v>
      </c>
      <c r="F804" s="237">
        <f>SUM(F803:F803)</f>
        <v>0</v>
      </c>
      <c r="G804" s="169"/>
    </row>
    <row r="805" spans="1:7">
      <c r="A805" s="152"/>
      <c r="B805" s="238"/>
      <c r="C805" s="239" t="s">
        <v>73</v>
      </c>
      <c r="D805" s="240"/>
      <c r="E805" s="240"/>
      <c r="F805" s="241"/>
      <c r="G805" s="228"/>
    </row>
    <row r="806" spans="1:7">
      <c r="A806" s="242"/>
      <c r="B806" s="243"/>
      <c r="C806" s="244"/>
      <c r="D806" s="245"/>
      <c r="E806" s="226"/>
      <c r="F806" s="227"/>
      <c r="G806" s="162"/>
    </row>
    <row r="807" spans="1:7" ht="13.5" thickBot="1">
      <c r="A807" s="163"/>
      <c r="B807" s="164"/>
      <c r="C807" s="246"/>
      <c r="D807" s="187"/>
      <c r="E807" s="222" t="s">
        <v>55</v>
      </c>
      <c r="F807" s="168">
        <f>SUM(F806:F806)</f>
        <v>0</v>
      </c>
      <c r="G807" s="169"/>
    </row>
    <row r="808" spans="1:7">
      <c r="A808" s="223"/>
      <c r="B808" s="224"/>
      <c r="C808" s="239" t="s">
        <v>73</v>
      </c>
      <c r="D808" s="247"/>
      <c r="E808" s="248"/>
      <c r="F808" s="249"/>
      <c r="G808" s="228"/>
    </row>
    <row r="809" spans="1:7">
      <c r="A809" s="157"/>
      <c r="B809" s="177"/>
      <c r="C809" s="196" t="s">
        <v>56</v>
      </c>
      <c r="D809" s="235"/>
      <c r="E809" s="236"/>
      <c r="F809" s="250"/>
      <c r="G809" s="162"/>
    </row>
    <row r="810" spans="1:7" ht="15.75">
      <c r="A810" s="157"/>
      <c r="B810" s="251" t="s">
        <v>117</v>
      </c>
      <c r="C810" s="321" t="s">
        <v>154</v>
      </c>
      <c r="D810" s="210" t="s">
        <v>71</v>
      </c>
      <c r="E810" s="210">
        <v>3</v>
      </c>
      <c r="F810" s="322">
        <v>226.52</v>
      </c>
      <c r="G810" s="255"/>
    </row>
    <row r="811" spans="1:7">
      <c r="A811" s="157"/>
      <c r="B811" s="442" t="s">
        <v>103</v>
      </c>
      <c r="C811" s="252" t="s">
        <v>75</v>
      </c>
      <c r="D811" s="253" t="s">
        <v>71</v>
      </c>
      <c r="E811" s="253">
        <v>2</v>
      </c>
      <c r="F811" s="444">
        <v>432.57</v>
      </c>
      <c r="G811" s="255"/>
    </row>
    <row r="812" spans="1:7">
      <c r="A812" s="157"/>
      <c r="B812" s="443"/>
      <c r="C812" s="252" t="s">
        <v>156</v>
      </c>
      <c r="D812" s="253" t="s">
        <v>71</v>
      </c>
      <c r="E812" s="253">
        <v>2</v>
      </c>
      <c r="F812" s="444"/>
      <c r="G812" s="255"/>
    </row>
    <row r="813" spans="1:7">
      <c r="A813" s="157"/>
      <c r="B813" s="177"/>
      <c r="C813" s="256"/>
      <c r="D813" s="179"/>
      <c r="E813" s="179"/>
      <c r="F813" s="257"/>
      <c r="G813" s="162"/>
    </row>
    <row r="814" spans="1:7" ht="13.5" thickBot="1">
      <c r="A814" s="163"/>
      <c r="B814" s="164"/>
      <c r="C814" s="246"/>
      <c r="D814" s="187"/>
      <c r="E814" s="222" t="s">
        <v>55</v>
      </c>
      <c r="F814" s="168">
        <f>SUM(F810:F813)</f>
        <v>659.09</v>
      </c>
      <c r="G814" s="169"/>
    </row>
    <row r="815" spans="1:7" ht="13.5" thickBot="1">
      <c r="A815" s="258"/>
      <c r="B815" s="259"/>
      <c r="C815" s="260"/>
      <c r="D815" s="259"/>
      <c r="E815" s="261" t="s">
        <v>76</v>
      </c>
      <c r="F815" s="262">
        <f>F778+F783+F786+F801+F804+F807+F814</f>
        <v>51346.17</v>
      </c>
      <c r="G815" s="263"/>
    </row>
    <row r="816" spans="1:7">
      <c r="A816" s="139"/>
      <c r="B816" s="142"/>
      <c r="C816" s="141"/>
      <c r="D816" s="142"/>
      <c r="E816" s="264"/>
      <c r="F816" s="265"/>
      <c r="G816" s="266"/>
    </row>
    <row r="817" spans="2:6">
      <c r="B817" s="268"/>
      <c r="C817" s="269" t="s">
        <v>22</v>
      </c>
      <c r="D817" s="270"/>
      <c r="E817" s="271" t="s">
        <v>24</v>
      </c>
      <c r="F817" s="272"/>
    </row>
  </sheetData>
  <mergeCells count="115">
    <mergeCell ref="A63:G63"/>
    <mergeCell ref="A64:G64"/>
    <mergeCell ref="B72:B73"/>
    <mergeCell ref="F72:F73"/>
    <mergeCell ref="B78:B79"/>
    <mergeCell ref="F78:F79"/>
    <mergeCell ref="A1:G1"/>
    <mergeCell ref="A2:G2"/>
    <mergeCell ref="A3:G3"/>
    <mergeCell ref="B19:B20"/>
    <mergeCell ref="F19:F20"/>
    <mergeCell ref="A62:G62"/>
    <mergeCell ref="A117:G117"/>
    <mergeCell ref="A118:G118"/>
    <mergeCell ref="A119:G119"/>
    <mergeCell ref="B123:B124"/>
    <mergeCell ref="F123:F124"/>
    <mergeCell ref="B125:B129"/>
    <mergeCell ref="F125:F129"/>
    <mergeCell ref="B80:B85"/>
    <mergeCell ref="F80:F85"/>
    <mergeCell ref="B100:B101"/>
    <mergeCell ref="F100:F101"/>
    <mergeCell ref="B106:B107"/>
    <mergeCell ref="F106:F107"/>
    <mergeCell ref="A174:G174"/>
    <mergeCell ref="A175:G175"/>
    <mergeCell ref="A176:G176"/>
    <mergeCell ref="B181:B183"/>
    <mergeCell ref="F181:F183"/>
    <mergeCell ref="B191:B192"/>
    <mergeCell ref="F191:F192"/>
    <mergeCell ref="B141:B143"/>
    <mergeCell ref="F141:F143"/>
    <mergeCell ref="B144:B145"/>
    <mergeCell ref="F144:F145"/>
    <mergeCell ref="B151:B152"/>
    <mergeCell ref="F151:F152"/>
    <mergeCell ref="A233:G233"/>
    <mergeCell ref="A234:G234"/>
    <mergeCell ref="B252:B253"/>
    <mergeCell ref="F252:F253"/>
    <mergeCell ref="B254:B257"/>
    <mergeCell ref="F254:F257"/>
    <mergeCell ref="B202:B204"/>
    <mergeCell ref="F202:F204"/>
    <mergeCell ref="B211:B212"/>
    <mergeCell ref="F211:F212"/>
    <mergeCell ref="E217:F217"/>
    <mergeCell ref="A232:G232"/>
    <mergeCell ref="B277:B278"/>
    <mergeCell ref="F277:F278"/>
    <mergeCell ref="A289:G289"/>
    <mergeCell ref="A290:G290"/>
    <mergeCell ref="A291:G291"/>
    <mergeCell ref="B307:B308"/>
    <mergeCell ref="F307:F308"/>
    <mergeCell ref="B258:B259"/>
    <mergeCell ref="F258:F259"/>
    <mergeCell ref="B261:B262"/>
    <mergeCell ref="F261:F262"/>
    <mergeCell ref="B263:B264"/>
    <mergeCell ref="F263:F264"/>
    <mergeCell ref="A410:G410"/>
    <mergeCell ref="A411:G411"/>
    <mergeCell ref="A470:G470"/>
    <mergeCell ref="A471:G471"/>
    <mergeCell ref="A472:G472"/>
    <mergeCell ref="B484:B486"/>
    <mergeCell ref="F484:F486"/>
    <mergeCell ref="B320:B321"/>
    <mergeCell ref="F320:F321"/>
    <mergeCell ref="A349:G349"/>
    <mergeCell ref="A350:G350"/>
    <mergeCell ref="A351:G351"/>
    <mergeCell ref="A409:G409"/>
    <mergeCell ref="B561:B562"/>
    <mergeCell ref="F561:F562"/>
    <mergeCell ref="A592:G592"/>
    <mergeCell ref="A593:G593"/>
    <mergeCell ref="A594:G594"/>
    <mergeCell ref="B598:B599"/>
    <mergeCell ref="F598:F599"/>
    <mergeCell ref="B491:B492"/>
    <mergeCell ref="F491:F492"/>
    <mergeCell ref="A531:G531"/>
    <mergeCell ref="A532:G532"/>
    <mergeCell ref="A533:G533"/>
    <mergeCell ref="B551:B555"/>
    <mergeCell ref="F551:F555"/>
    <mergeCell ref="B680:B681"/>
    <mergeCell ref="F680:F681"/>
    <mergeCell ref="A711:G711"/>
    <mergeCell ref="A712:G712"/>
    <mergeCell ref="A713:G713"/>
    <mergeCell ref="B729:B730"/>
    <mergeCell ref="F729:F730"/>
    <mergeCell ref="B614:B615"/>
    <mergeCell ref="F614:F615"/>
    <mergeCell ref="A650:G650"/>
    <mergeCell ref="A651:G651"/>
    <mergeCell ref="A652:G652"/>
    <mergeCell ref="B678:B679"/>
    <mergeCell ref="F678:F679"/>
    <mergeCell ref="B797:B800"/>
    <mergeCell ref="F797:F800"/>
    <mergeCell ref="B811:B812"/>
    <mergeCell ref="F811:F812"/>
    <mergeCell ref="A771:G771"/>
    <mergeCell ref="A772:G772"/>
    <mergeCell ref="A773:G773"/>
    <mergeCell ref="B790:B793"/>
    <mergeCell ref="F790:F793"/>
    <mergeCell ref="B794:B796"/>
    <mergeCell ref="F794:F796"/>
  </mergeCells>
  <pageMargins left="0.70866141732283472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E51" sqref="E51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30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312.7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86980.6</v>
      </c>
      <c r="D32" s="20">
        <f>D31*E9*11</f>
        <v>0</v>
      </c>
      <c r="E32" s="64">
        <f>F32+K32</f>
        <v>86981</v>
      </c>
      <c r="F32" s="64">
        <f>G32+H32+I32+J32</f>
        <v>26755</v>
      </c>
      <c r="G32" s="82">
        <f>G31/C31*C32</f>
        <v>13359</v>
      </c>
      <c r="H32" s="23">
        <f>H31/C31*C32</f>
        <v>7092</v>
      </c>
      <c r="I32" s="23">
        <f>I31/C31*C32</f>
        <v>3752</v>
      </c>
      <c r="J32" s="24">
        <f>J31/C31*C32</f>
        <v>2552</v>
      </c>
      <c r="K32" s="134">
        <f>L32+M32+N32+O32</f>
        <v>60226</v>
      </c>
      <c r="L32" s="83">
        <f>L31/C31*C32</f>
        <v>10732</v>
      </c>
      <c r="M32" s="26">
        <f>M31/C31*C32</f>
        <v>38462</v>
      </c>
      <c r="N32" s="26">
        <f>N31/C31*C32</f>
        <v>1051</v>
      </c>
      <c r="O32" s="27">
        <f>O31/C31*C32</f>
        <v>9981</v>
      </c>
    </row>
    <row r="33" spans="1:15" ht="26.25" customHeight="1" thickBot="1">
      <c r="A33" s="126" t="s">
        <v>26</v>
      </c>
      <c r="B33" s="127">
        <f>(C33/C32)%*100</f>
        <v>0.62870000000000004</v>
      </c>
      <c r="C33" s="128">
        <v>54687.7</v>
      </c>
      <c r="D33" s="129">
        <f>D31/C31*C33</f>
        <v>0</v>
      </c>
      <c r="E33" s="130">
        <f>F33+K33</f>
        <v>54687</v>
      </c>
      <c r="F33" s="130">
        <f>G33+H33+I33+J33</f>
        <v>16821</v>
      </c>
      <c r="G33" s="131">
        <f>G31/C31*C33</f>
        <v>8399</v>
      </c>
      <c r="H33" s="132">
        <f>H31/C31*C33</f>
        <v>4459</v>
      </c>
      <c r="I33" s="132">
        <f>I31/C31*C33</f>
        <v>2359</v>
      </c>
      <c r="J33" s="133">
        <f>J31/C31*C33</f>
        <v>1604</v>
      </c>
      <c r="K33" s="135">
        <f t="shared" ref="K33:K35" si="0">L33+M33+N33+O33</f>
        <v>37866</v>
      </c>
      <c r="L33" s="131">
        <f>L31/C31*C33</f>
        <v>6747</v>
      </c>
      <c r="M33" s="132">
        <f>M31/C31*C33</f>
        <v>24182</v>
      </c>
      <c r="N33" s="132">
        <f>N31/C31*C33</f>
        <v>661</v>
      </c>
      <c r="O33" s="133">
        <f>O31/C31*C33</f>
        <v>6276</v>
      </c>
    </row>
    <row r="34" spans="1:15" ht="34.5" customHeight="1" thickBot="1">
      <c r="A34" s="119" t="s">
        <v>27</v>
      </c>
      <c r="B34" s="120"/>
      <c r="C34" s="121">
        <f>D34+E34</f>
        <v>97331</v>
      </c>
      <c r="D34" s="122">
        <f>D32</f>
        <v>0</v>
      </c>
      <c r="E34" s="121">
        <f>F34+K34</f>
        <v>97331</v>
      </c>
      <c r="F34" s="121">
        <f>G34+H34+I34+J34</f>
        <v>37105</v>
      </c>
      <c r="G34" s="123">
        <v>7537</v>
      </c>
      <c r="H34" s="124">
        <f>14731.73+13580.85</f>
        <v>28313</v>
      </c>
      <c r="I34" s="124">
        <f>554+701</f>
        <v>1255</v>
      </c>
      <c r="J34" s="125"/>
      <c r="K34" s="136">
        <f t="shared" si="0"/>
        <v>60226</v>
      </c>
      <c r="L34" s="123">
        <f t="shared" ref="L34:O34" si="1">L32</f>
        <v>10732</v>
      </c>
      <c r="M34" s="124">
        <f t="shared" si="1"/>
        <v>38462</v>
      </c>
      <c r="N34" s="124">
        <f t="shared" si="1"/>
        <v>1051</v>
      </c>
      <c r="O34" s="125">
        <f t="shared" si="1"/>
        <v>9981</v>
      </c>
    </row>
    <row r="35" spans="1:15" ht="24.75" customHeight="1" thickBot="1">
      <c r="A35" s="70" t="s">
        <v>16</v>
      </c>
      <c r="B35" s="71"/>
      <c r="C35" s="84">
        <f>C34-C33</f>
        <v>42643</v>
      </c>
      <c r="D35" s="41">
        <f>D34-D33</f>
        <v>0</v>
      </c>
      <c r="E35" s="84">
        <f>F35+K35</f>
        <v>42644</v>
      </c>
      <c r="F35" s="84">
        <f>G35+H35+I35+J35</f>
        <v>20284</v>
      </c>
      <c r="G35" s="85">
        <f>G34-G33</f>
        <v>-862</v>
      </c>
      <c r="H35" s="41">
        <f>H34-H33</f>
        <v>23854</v>
      </c>
      <c r="I35" s="41">
        <f>I34-I33</f>
        <v>-1104</v>
      </c>
      <c r="J35" s="73">
        <f>J34-J33</f>
        <v>-1604</v>
      </c>
      <c r="K35" s="134">
        <f t="shared" si="0"/>
        <v>22360</v>
      </c>
      <c r="L35" s="86">
        <f>L34-L33</f>
        <v>3985</v>
      </c>
      <c r="M35" s="87">
        <f t="shared" ref="M35:O35" si="2">M34-M33</f>
        <v>14280</v>
      </c>
      <c r="N35" s="87">
        <f t="shared" si="2"/>
        <v>390</v>
      </c>
      <c r="O35" s="110">
        <f t="shared" si="2"/>
        <v>3705</v>
      </c>
    </row>
    <row r="36" spans="1:15" s="2" customFormat="1" ht="25.5" customHeight="1" thickBot="1">
      <c r="A36" s="475" t="s">
        <v>167</v>
      </c>
      <c r="B36" s="476"/>
      <c r="C36" s="476"/>
      <c r="D36" s="476"/>
      <c r="E36" s="477">
        <v>34212.019999999997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31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330.3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91876.2</v>
      </c>
      <c r="D32" s="20">
        <f>D31*E9*11</f>
        <v>0</v>
      </c>
      <c r="E32" s="64">
        <f>F32+K32</f>
        <v>91876</v>
      </c>
      <c r="F32" s="64">
        <f>G32+H32+I32+J32</f>
        <v>28260</v>
      </c>
      <c r="G32" s="82">
        <f>G31/C31*C32</f>
        <v>14110</v>
      </c>
      <c r="H32" s="23">
        <f>H31/C31*C32</f>
        <v>7491</v>
      </c>
      <c r="I32" s="23">
        <f>I31/C31*C32</f>
        <v>3964</v>
      </c>
      <c r="J32" s="24">
        <f>J31/C31*C32</f>
        <v>2695</v>
      </c>
      <c r="K32" s="134">
        <f>L32+M32+N32+O32</f>
        <v>63616</v>
      </c>
      <c r="L32" s="83">
        <f>L31/C31*C32</f>
        <v>11336</v>
      </c>
      <c r="M32" s="26">
        <f>M31/C31*C32</f>
        <v>40627</v>
      </c>
      <c r="N32" s="26">
        <f>N31/C31*C32</f>
        <v>1110</v>
      </c>
      <c r="O32" s="27">
        <f>O31/C31*C32</f>
        <v>10543</v>
      </c>
    </row>
    <row r="33" spans="1:15" ht="26.25" customHeight="1" thickBot="1">
      <c r="A33" s="126" t="s">
        <v>26</v>
      </c>
      <c r="B33" s="127">
        <f>(C33/C32)%*100</f>
        <v>0.71419999999999995</v>
      </c>
      <c r="C33" s="128">
        <v>65622.2</v>
      </c>
      <c r="D33" s="129">
        <f>D31/C31*C33</f>
        <v>0</v>
      </c>
      <c r="E33" s="130">
        <f>F33+K33</f>
        <v>65623</v>
      </c>
      <c r="F33" s="130">
        <f>G33+H33+I33+J33</f>
        <v>20185</v>
      </c>
      <c r="G33" s="131">
        <f>G31/C31*C33</f>
        <v>10078</v>
      </c>
      <c r="H33" s="132">
        <f>H31/C31*C33</f>
        <v>5351</v>
      </c>
      <c r="I33" s="132">
        <f>I31/C31*C33</f>
        <v>2831</v>
      </c>
      <c r="J33" s="133">
        <f>J31/C31*C33</f>
        <v>1925</v>
      </c>
      <c r="K33" s="135">
        <f t="shared" ref="K33:K35" si="0">L33+M33+N33+O33</f>
        <v>45438</v>
      </c>
      <c r="L33" s="131">
        <f>L31/C31*C33</f>
        <v>8097</v>
      </c>
      <c r="M33" s="132">
        <f>M31/C31*C33</f>
        <v>29018</v>
      </c>
      <c r="N33" s="132">
        <f>N31/C31*C33</f>
        <v>793</v>
      </c>
      <c r="O33" s="133">
        <f>O31/C31*C33</f>
        <v>7530</v>
      </c>
    </row>
    <row r="34" spans="1:15" ht="34.5" customHeight="1" thickBot="1">
      <c r="A34" s="119" t="s">
        <v>27</v>
      </c>
      <c r="B34" s="120"/>
      <c r="C34" s="121">
        <f>D34+E34</f>
        <v>80299</v>
      </c>
      <c r="D34" s="122">
        <f>D32</f>
        <v>0</v>
      </c>
      <c r="E34" s="121">
        <f>F34+K34</f>
        <v>80299</v>
      </c>
      <c r="F34" s="121">
        <f>G34+H34+I34+J34</f>
        <v>16683</v>
      </c>
      <c r="G34" s="123">
        <f>12096.68+2250.07</f>
        <v>14347</v>
      </c>
      <c r="H34" s="124">
        <f>356.06+1240.24</f>
        <v>1596</v>
      </c>
      <c r="I34" s="124">
        <f>535.7+204.08</f>
        <v>740</v>
      </c>
      <c r="J34" s="125"/>
      <c r="K34" s="136">
        <f t="shared" si="0"/>
        <v>63616</v>
      </c>
      <c r="L34" s="123">
        <f t="shared" ref="L34:O34" si="1">L32</f>
        <v>11336</v>
      </c>
      <c r="M34" s="124">
        <f t="shared" si="1"/>
        <v>40627</v>
      </c>
      <c r="N34" s="124">
        <f t="shared" si="1"/>
        <v>1110</v>
      </c>
      <c r="O34" s="125">
        <f t="shared" si="1"/>
        <v>10543</v>
      </c>
    </row>
    <row r="35" spans="1:15" ht="24.75" customHeight="1" thickBot="1">
      <c r="A35" s="70" t="s">
        <v>16</v>
      </c>
      <c r="B35" s="71"/>
      <c r="C35" s="84">
        <f>C34-C33</f>
        <v>14677</v>
      </c>
      <c r="D35" s="41">
        <f>D34-D33</f>
        <v>0</v>
      </c>
      <c r="E35" s="84">
        <f>F35+K35</f>
        <v>14676</v>
      </c>
      <c r="F35" s="84">
        <f>G35+H35+I35+J35</f>
        <v>-3502</v>
      </c>
      <c r="G35" s="85">
        <f>G34-G33</f>
        <v>4269</v>
      </c>
      <c r="H35" s="41">
        <f>H34-H33</f>
        <v>-3755</v>
      </c>
      <c r="I35" s="41">
        <f>I34-I33</f>
        <v>-2091</v>
      </c>
      <c r="J35" s="73">
        <f>J34-J33</f>
        <v>-1925</v>
      </c>
      <c r="K35" s="134">
        <f t="shared" si="0"/>
        <v>18178</v>
      </c>
      <c r="L35" s="86">
        <f>L34-L33</f>
        <v>3239</v>
      </c>
      <c r="M35" s="87">
        <f t="shared" ref="M35:O35" si="2">M34-M33</f>
        <v>11609</v>
      </c>
      <c r="N35" s="87">
        <f t="shared" si="2"/>
        <v>317</v>
      </c>
      <c r="O35" s="110">
        <f t="shared" si="2"/>
        <v>3013</v>
      </c>
    </row>
    <row r="36" spans="1:15" s="2" customFormat="1" ht="22.5" customHeight="1" thickBot="1">
      <c r="A36" s="475" t="s">
        <v>167</v>
      </c>
      <c r="B36" s="476"/>
      <c r="C36" s="476"/>
      <c r="D36" s="476"/>
      <c r="E36" s="477">
        <v>27751.7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43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307.60000000000002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85562</v>
      </c>
      <c r="D32" s="20">
        <f>D31*E9*11</f>
        <v>0</v>
      </c>
      <c r="E32" s="64">
        <f>F32+K32</f>
        <v>85563</v>
      </c>
      <c r="F32" s="64">
        <f>G32+H32+I32+J32</f>
        <v>26318</v>
      </c>
      <c r="G32" s="82">
        <f>G31/C31*C32</f>
        <v>13141</v>
      </c>
      <c r="H32" s="23">
        <f>H31/C31*C32</f>
        <v>6976</v>
      </c>
      <c r="I32" s="23">
        <f>I31/C31*C32</f>
        <v>3691</v>
      </c>
      <c r="J32" s="24">
        <f>J31/C31*C32</f>
        <v>2510</v>
      </c>
      <c r="K32" s="134">
        <f>L32+M32+N32+O32</f>
        <v>59245</v>
      </c>
      <c r="L32" s="83">
        <f>L31/C31*C32</f>
        <v>10557</v>
      </c>
      <c r="M32" s="26">
        <f>M31/C31*C32</f>
        <v>37835</v>
      </c>
      <c r="N32" s="26">
        <f>N31/C31*C32</f>
        <v>1034</v>
      </c>
      <c r="O32" s="27">
        <f>O31/C31*C32</f>
        <v>9819</v>
      </c>
    </row>
    <row r="33" spans="1:15" ht="26.25" customHeight="1" thickBot="1">
      <c r="A33" s="126" t="s">
        <v>26</v>
      </c>
      <c r="B33" s="127">
        <f>(C33/C32)%*100</f>
        <v>0.78190000000000004</v>
      </c>
      <c r="C33" s="128">
        <v>66901.899999999994</v>
      </c>
      <c r="D33" s="129">
        <f>D31/C31*C33</f>
        <v>0</v>
      </c>
      <c r="E33" s="130">
        <f>F33+K33</f>
        <v>66902</v>
      </c>
      <c r="F33" s="130">
        <f>G33+H33+I33+J33</f>
        <v>20579</v>
      </c>
      <c r="G33" s="131">
        <f>G31/C31*C33</f>
        <v>10275</v>
      </c>
      <c r="H33" s="132">
        <f>H31/C31*C33</f>
        <v>5455</v>
      </c>
      <c r="I33" s="132">
        <f>I31/C31*C33</f>
        <v>2886</v>
      </c>
      <c r="J33" s="133">
        <f>J31/C31*C33</f>
        <v>1963</v>
      </c>
      <c r="K33" s="135">
        <f t="shared" ref="K33:K35" si="0">L33+M33+N33+O33</f>
        <v>46323</v>
      </c>
      <c r="L33" s="131">
        <f>L31/C31*C33</f>
        <v>8255</v>
      </c>
      <c r="M33" s="132">
        <f>M31/C31*C33</f>
        <v>29583</v>
      </c>
      <c r="N33" s="132">
        <f>N31/C31*C33</f>
        <v>808</v>
      </c>
      <c r="O33" s="133">
        <f>O31/C31*C33</f>
        <v>7677</v>
      </c>
    </row>
    <row r="34" spans="1:15" ht="34.5" customHeight="1" thickBot="1">
      <c r="A34" s="119" t="s">
        <v>27</v>
      </c>
      <c r="B34" s="120"/>
      <c r="C34" s="121">
        <f>D34+E34</f>
        <v>119914</v>
      </c>
      <c r="D34" s="122">
        <f>D32</f>
        <v>0</v>
      </c>
      <c r="E34" s="121">
        <f>F34+K34</f>
        <v>119914</v>
      </c>
      <c r="F34" s="121">
        <f>G34+H34+I34+J34</f>
        <v>60669</v>
      </c>
      <c r="G34" s="123">
        <f>18238.2+1636.03</f>
        <v>19874</v>
      </c>
      <c r="H34" s="124">
        <f>15704.33+384.9</f>
        <v>16089</v>
      </c>
      <c r="I34" s="124">
        <v>422</v>
      </c>
      <c r="J34" s="125">
        <v>24284</v>
      </c>
      <c r="K34" s="136">
        <f t="shared" si="0"/>
        <v>59245</v>
      </c>
      <c r="L34" s="123">
        <f t="shared" ref="L34:O34" si="1">L32</f>
        <v>10557</v>
      </c>
      <c r="M34" s="124">
        <f t="shared" si="1"/>
        <v>37835</v>
      </c>
      <c r="N34" s="124">
        <f t="shared" si="1"/>
        <v>1034</v>
      </c>
      <c r="O34" s="125">
        <f t="shared" si="1"/>
        <v>9819</v>
      </c>
    </row>
    <row r="35" spans="1:15" ht="24.75" customHeight="1" thickBot="1">
      <c r="A35" s="70" t="s">
        <v>16</v>
      </c>
      <c r="B35" s="71"/>
      <c r="C35" s="84">
        <f>C34-C33</f>
        <v>53012</v>
      </c>
      <c r="D35" s="41">
        <f>D34-D33</f>
        <v>0</v>
      </c>
      <c r="E35" s="84">
        <f>F35+K35</f>
        <v>53012</v>
      </c>
      <c r="F35" s="84">
        <f>G35+H35+I35+J35</f>
        <v>40090</v>
      </c>
      <c r="G35" s="85">
        <f>G34-G33</f>
        <v>9599</v>
      </c>
      <c r="H35" s="41">
        <f>H34-H33</f>
        <v>10634</v>
      </c>
      <c r="I35" s="41">
        <f>I34-I33</f>
        <v>-2464</v>
      </c>
      <c r="J35" s="73">
        <f>J34-J33</f>
        <v>22321</v>
      </c>
      <c r="K35" s="134">
        <f t="shared" si="0"/>
        <v>12922</v>
      </c>
      <c r="L35" s="86">
        <f>L34-L33</f>
        <v>2302</v>
      </c>
      <c r="M35" s="87">
        <f t="shared" ref="M35:O35" si="2">M34-M33</f>
        <v>8252</v>
      </c>
      <c r="N35" s="87">
        <f t="shared" si="2"/>
        <v>226</v>
      </c>
      <c r="O35" s="110">
        <f t="shared" si="2"/>
        <v>2142</v>
      </c>
    </row>
    <row r="36" spans="1:15" s="2" customFormat="1" ht="25.5" customHeight="1" thickBot="1">
      <c r="A36" s="475" t="s">
        <v>167</v>
      </c>
      <c r="B36" s="476"/>
      <c r="C36" s="476"/>
      <c r="D36" s="476"/>
      <c r="E36" s="477">
        <v>15767.79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42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324.2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90179.5</v>
      </c>
      <c r="D32" s="20">
        <f>D31*E9*11</f>
        <v>0</v>
      </c>
      <c r="E32" s="64">
        <f>F32+K32</f>
        <v>90179</v>
      </c>
      <c r="F32" s="64">
        <f>G32+H32+I32+J32</f>
        <v>27738</v>
      </c>
      <c r="G32" s="82">
        <f>G31/C31*C32</f>
        <v>13850</v>
      </c>
      <c r="H32" s="23">
        <f>H31/C31*C32</f>
        <v>7353</v>
      </c>
      <c r="I32" s="23">
        <f>I31/C31*C32</f>
        <v>3890</v>
      </c>
      <c r="J32" s="24">
        <f>J31/C31*C32</f>
        <v>2645</v>
      </c>
      <c r="K32" s="134">
        <f>L32+M32+N32+O32</f>
        <v>62441</v>
      </c>
      <c r="L32" s="83">
        <f>L31/C31*C32</f>
        <v>11127</v>
      </c>
      <c r="M32" s="26">
        <f>M31/C31*C32</f>
        <v>39877</v>
      </c>
      <c r="N32" s="26">
        <f>N31/C31*C32</f>
        <v>1089</v>
      </c>
      <c r="O32" s="27">
        <f>O31/C31*C32</f>
        <v>10348</v>
      </c>
    </row>
    <row r="33" spans="1:15" ht="26.25" customHeight="1" thickBot="1">
      <c r="A33" s="126" t="s">
        <v>26</v>
      </c>
      <c r="B33" s="127">
        <f>(C33/C32)%*100</f>
        <v>0.77790000000000004</v>
      </c>
      <c r="C33" s="128">
        <v>70155.100000000006</v>
      </c>
      <c r="D33" s="129">
        <f>D31/C31*C33</f>
        <v>0</v>
      </c>
      <c r="E33" s="130">
        <f>F33+K33</f>
        <v>70155</v>
      </c>
      <c r="F33" s="130">
        <f>G33+H33+I33+J33</f>
        <v>21579</v>
      </c>
      <c r="G33" s="131">
        <f>G31/C31*C33</f>
        <v>10774</v>
      </c>
      <c r="H33" s="132">
        <f>H31/C31*C33</f>
        <v>5720</v>
      </c>
      <c r="I33" s="132">
        <f>I31/C31*C33</f>
        <v>3027</v>
      </c>
      <c r="J33" s="133">
        <f>J31/C31*C33</f>
        <v>2058</v>
      </c>
      <c r="K33" s="135">
        <f t="shared" ref="K33:K35" si="0">L33+M33+N33+O33</f>
        <v>48576</v>
      </c>
      <c r="L33" s="131">
        <f>L31/C31*C33</f>
        <v>8656</v>
      </c>
      <c r="M33" s="132">
        <f>M31/C31*C33</f>
        <v>31022</v>
      </c>
      <c r="N33" s="132">
        <f>N31/C31*C33</f>
        <v>847</v>
      </c>
      <c r="O33" s="133">
        <f>O31/C31*C33</f>
        <v>8051</v>
      </c>
    </row>
    <row r="34" spans="1:15" ht="34.5" customHeight="1" thickBot="1">
      <c r="A34" s="119" t="s">
        <v>27</v>
      </c>
      <c r="B34" s="120"/>
      <c r="C34" s="121">
        <f>D34+E34</f>
        <v>136777</v>
      </c>
      <c r="D34" s="122">
        <f>D32</f>
        <v>0</v>
      </c>
      <c r="E34" s="121">
        <f>F34+K34</f>
        <v>136777</v>
      </c>
      <c r="F34" s="121">
        <f>G34+H34+I34+J34</f>
        <v>74336</v>
      </c>
      <c r="G34" s="123">
        <f>5025.29+1636.03</f>
        <v>6661</v>
      </c>
      <c r="H34" s="124">
        <f>3299.56+63567.92</f>
        <v>66867</v>
      </c>
      <c r="I34" s="124">
        <f>114.9+693.42</f>
        <v>808</v>
      </c>
      <c r="J34" s="125"/>
      <c r="K34" s="136">
        <f t="shared" si="0"/>
        <v>62441</v>
      </c>
      <c r="L34" s="123">
        <f t="shared" ref="L34:O34" si="1">L32</f>
        <v>11127</v>
      </c>
      <c r="M34" s="124">
        <f t="shared" si="1"/>
        <v>39877</v>
      </c>
      <c r="N34" s="124">
        <f t="shared" si="1"/>
        <v>1089</v>
      </c>
      <c r="O34" s="125">
        <f t="shared" si="1"/>
        <v>10348</v>
      </c>
    </row>
    <row r="35" spans="1:15" ht="24.75" customHeight="1" thickBot="1">
      <c r="A35" s="70" t="s">
        <v>16</v>
      </c>
      <c r="B35" s="71"/>
      <c r="C35" s="84">
        <f>C34-C33</f>
        <v>66622</v>
      </c>
      <c r="D35" s="41">
        <f>D34-D33</f>
        <v>0</v>
      </c>
      <c r="E35" s="84">
        <f>F35+K35</f>
        <v>66622</v>
      </c>
      <c r="F35" s="84">
        <f>G35+H35+I35+J35</f>
        <v>52757</v>
      </c>
      <c r="G35" s="85">
        <f>G34-G33</f>
        <v>-4113</v>
      </c>
      <c r="H35" s="41">
        <f>H34-H33</f>
        <v>61147</v>
      </c>
      <c r="I35" s="41">
        <f>I34-I33</f>
        <v>-2219</v>
      </c>
      <c r="J35" s="73">
        <f>J34-J33</f>
        <v>-2058</v>
      </c>
      <c r="K35" s="134">
        <f t="shared" si="0"/>
        <v>13865</v>
      </c>
      <c r="L35" s="86">
        <f>L34-L33</f>
        <v>2471</v>
      </c>
      <c r="M35" s="87">
        <f t="shared" ref="M35:O35" si="2">M34-M33</f>
        <v>8855</v>
      </c>
      <c r="N35" s="87">
        <f t="shared" si="2"/>
        <v>242</v>
      </c>
      <c r="O35" s="110">
        <f t="shared" si="2"/>
        <v>2297</v>
      </c>
    </row>
    <row r="36" spans="1:15" s="2" customFormat="1" ht="26.25" customHeight="1" thickBot="1">
      <c r="A36" s="475" t="s">
        <v>167</v>
      </c>
      <c r="B36" s="476"/>
      <c r="C36" s="476"/>
      <c r="D36" s="476"/>
      <c r="E36" s="477">
        <v>22733.42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41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328.5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91375.6</v>
      </c>
      <c r="D32" s="20">
        <f>D31*E9*11</f>
        <v>0</v>
      </c>
      <c r="E32" s="64">
        <f>F32+K32</f>
        <v>91377</v>
      </c>
      <c r="F32" s="64">
        <f>G32+H32+I32+J32</f>
        <v>28107</v>
      </c>
      <c r="G32" s="82">
        <f>G31/C31*C32</f>
        <v>14034</v>
      </c>
      <c r="H32" s="23">
        <f>H31/C31*C32</f>
        <v>7450</v>
      </c>
      <c r="I32" s="23">
        <f>I31/C31*C32</f>
        <v>3942</v>
      </c>
      <c r="J32" s="24">
        <f>J31/C31*C32</f>
        <v>2681</v>
      </c>
      <c r="K32" s="134">
        <f>L32+M32+N32+O32</f>
        <v>63270</v>
      </c>
      <c r="L32" s="83">
        <f>L31/C31*C32</f>
        <v>11274</v>
      </c>
      <c r="M32" s="26">
        <f>M31/C31*C32</f>
        <v>40406</v>
      </c>
      <c r="N32" s="26">
        <f>N31/C31*C32</f>
        <v>1104</v>
      </c>
      <c r="O32" s="27">
        <f>O31/C31*C32</f>
        <v>10486</v>
      </c>
    </row>
    <row r="33" spans="1:15" ht="26.25" customHeight="1" thickBot="1">
      <c r="A33" s="126" t="s">
        <v>26</v>
      </c>
      <c r="B33" s="127">
        <f>(C33/C32)%*100</f>
        <v>0.8448</v>
      </c>
      <c r="C33" s="128">
        <v>77198.600000000006</v>
      </c>
      <c r="D33" s="129">
        <f>D31/C31*C33</f>
        <v>0</v>
      </c>
      <c r="E33" s="130">
        <f>F33+K33</f>
        <v>77199</v>
      </c>
      <c r="F33" s="130">
        <f>G33+H33+I33+J33</f>
        <v>23745</v>
      </c>
      <c r="G33" s="131">
        <f>G31/C31*C33</f>
        <v>11856</v>
      </c>
      <c r="H33" s="132">
        <f>H31/C31*C33</f>
        <v>6294</v>
      </c>
      <c r="I33" s="132">
        <f>I31/C31*C33</f>
        <v>3330</v>
      </c>
      <c r="J33" s="133">
        <f>J31/C31*C33</f>
        <v>2265</v>
      </c>
      <c r="K33" s="135">
        <f t="shared" ref="K33:K35" si="0">L33+M33+N33+O33</f>
        <v>53454</v>
      </c>
      <c r="L33" s="131">
        <f>L31/C31*C33</f>
        <v>9525</v>
      </c>
      <c r="M33" s="132">
        <f>M31/C31*C33</f>
        <v>34137</v>
      </c>
      <c r="N33" s="132">
        <f>N31/C31*C33</f>
        <v>933</v>
      </c>
      <c r="O33" s="133">
        <f>O31/C31*C33</f>
        <v>8859</v>
      </c>
    </row>
    <row r="34" spans="1:15" ht="34.5" customHeight="1" thickBot="1">
      <c r="A34" s="119" t="s">
        <v>27</v>
      </c>
      <c r="B34" s="120"/>
      <c r="C34" s="121">
        <f>D34+E34</f>
        <v>71036</v>
      </c>
      <c r="D34" s="122">
        <f>D32</f>
        <v>0</v>
      </c>
      <c r="E34" s="121">
        <f>F34+K34</f>
        <v>71036</v>
      </c>
      <c r="F34" s="121">
        <f>G34+H34+I34+J34</f>
        <v>7766</v>
      </c>
      <c r="G34" s="123">
        <f>455.93+1636.03</f>
        <v>2092</v>
      </c>
      <c r="H34" s="124">
        <v>5040</v>
      </c>
      <c r="I34" s="124">
        <v>634</v>
      </c>
      <c r="J34" s="125"/>
      <c r="K34" s="136">
        <f t="shared" si="0"/>
        <v>63270</v>
      </c>
      <c r="L34" s="123">
        <f t="shared" ref="L34:O34" si="1">L32</f>
        <v>11274</v>
      </c>
      <c r="M34" s="124">
        <f t="shared" si="1"/>
        <v>40406</v>
      </c>
      <c r="N34" s="124">
        <f t="shared" si="1"/>
        <v>1104</v>
      </c>
      <c r="O34" s="125">
        <f t="shared" si="1"/>
        <v>10486</v>
      </c>
    </row>
    <row r="35" spans="1:15" ht="24.75" customHeight="1" thickBot="1">
      <c r="A35" s="70" t="s">
        <v>16</v>
      </c>
      <c r="B35" s="71"/>
      <c r="C35" s="84">
        <f>C34-C33</f>
        <v>-6163</v>
      </c>
      <c r="D35" s="41">
        <f>D34-D33</f>
        <v>0</v>
      </c>
      <c r="E35" s="84">
        <f>F35+K35</f>
        <v>-6163</v>
      </c>
      <c r="F35" s="84">
        <f>G35+H35+I35+J35</f>
        <v>-15979</v>
      </c>
      <c r="G35" s="85">
        <f>G34-G33</f>
        <v>-9764</v>
      </c>
      <c r="H35" s="41">
        <f>H34-H33</f>
        <v>-1254</v>
      </c>
      <c r="I35" s="41">
        <f>I34-I33</f>
        <v>-2696</v>
      </c>
      <c r="J35" s="73">
        <f>J34-J33</f>
        <v>-2265</v>
      </c>
      <c r="K35" s="134">
        <f t="shared" si="0"/>
        <v>9816</v>
      </c>
      <c r="L35" s="86">
        <f>L34-L33</f>
        <v>1749</v>
      </c>
      <c r="M35" s="87">
        <f t="shared" ref="M35:O35" si="2">M34-M33</f>
        <v>6269</v>
      </c>
      <c r="N35" s="87">
        <f t="shared" si="2"/>
        <v>171</v>
      </c>
      <c r="O35" s="110">
        <f t="shared" si="2"/>
        <v>1627</v>
      </c>
    </row>
    <row r="36" spans="1:15" s="2" customFormat="1" ht="25.5" customHeight="1" thickBot="1">
      <c r="A36" s="475" t="s">
        <v>167</v>
      </c>
      <c r="B36" s="476"/>
      <c r="C36" s="476"/>
      <c r="D36" s="476"/>
      <c r="E36" s="477">
        <v>10030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40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315.3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87703.8</v>
      </c>
      <c r="D32" s="20">
        <f>D31*E9*11</f>
        <v>0</v>
      </c>
      <c r="E32" s="64">
        <f>F32+K32</f>
        <v>87704</v>
      </c>
      <c r="F32" s="64">
        <f>G32+H32+I32+J32</f>
        <v>26978</v>
      </c>
      <c r="G32" s="82">
        <f>G31/C31*C32</f>
        <v>13470</v>
      </c>
      <c r="H32" s="23">
        <f>H31/C31*C32</f>
        <v>7151</v>
      </c>
      <c r="I32" s="23">
        <f>I31/C31*C32</f>
        <v>3784</v>
      </c>
      <c r="J32" s="24">
        <f>J31/C31*C32</f>
        <v>2573</v>
      </c>
      <c r="K32" s="134">
        <f>L32+M32+N32+O32</f>
        <v>60726</v>
      </c>
      <c r="L32" s="83">
        <f>L31/C31*C32</f>
        <v>10821</v>
      </c>
      <c r="M32" s="26">
        <f>M31/C31*C32</f>
        <v>38782</v>
      </c>
      <c r="N32" s="26">
        <f>N31/C31*C32</f>
        <v>1059</v>
      </c>
      <c r="O32" s="27">
        <f>O31/C31*C32</f>
        <v>10064</v>
      </c>
    </row>
    <row r="33" spans="1:15" ht="26.25" customHeight="1" thickBot="1">
      <c r="A33" s="126" t="s">
        <v>26</v>
      </c>
      <c r="B33" s="127">
        <f>(C33/C32)%*100</f>
        <v>0.93020000000000003</v>
      </c>
      <c r="C33" s="128">
        <v>81585.5</v>
      </c>
      <c r="D33" s="129">
        <f>D31/C31*C33</f>
        <v>0</v>
      </c>
      <c r="E33" s="130">
        <f>F33+K33</f>
        <v>81585</v>
      </c>
      <c r="F33" s="130">
        <f>G33+H33+I33+J33</f>
        <v>25095</v>
      </c>
      <c r="G33" s="131">
        <f>G31/C31*C33</f>
        <v>12530</v>
      </c>
      <c r="H33" s="132">
        <f>H31/C31*C33</f>
        <v>6652</v>
      </c>
      <c r="I33" s="132">
        <f>I31/C31*C33</f>
        <v>3520</v>
      </c>
      <c r="J33" s="133">
        <f>J31/C31*C33</f>
        <v>2393</v>
      </c>
      <c r="K33" s="135">
        <f t="shared" ref="K33:K35" si="0">L33+M33+N33+O33</f>
        <v>56490</v>
      </c>
      <c r="L33" s="131">
        <f>L31/C31*C33</f>
        <v>10066</v>
      </c>
      <c r="M33" s="132">
        <f>M31/C31*C33</f>
        <v>36076</v>
      </c>
      <c r="N33" s="132">
        <f>N31/C31*C33</f>
        <v>986</v>
      </c>
      <c r="O33" s="133">
        <f>O31/C31*C33</f>
        <v>9362</v>
      </c>
    </row>
    <row r="34" spans="1:15" ht="34.5" customHeight="1" thickBot="1">
      <c r="A34" s="119" t="s">
        <v>27</v>
      </c>
      <c r="B34" s="120"/>
      <c r="C34" s="121">
        <f>D34+E34</f>
        <v>72178</v>
      </c>
      <c r="D34" s="122">
        <f>D32</f>
        <v>0</v>
      </c>
      <c r="E34" s="121">
        <f>F34+K34</f>
        <v>72178</v>
      </c>
      <c r="F34" s="121">
        <f>G34+H34+I34+J34</f>
        <v>11452</v>
      </c>
      <c r="G34" s="123">
        <v>1636</v>
      </c>
      <c r="H34" s="124">
        <v>9432</v>
      </c>
      <c r="I34" s="124">
        <v>384</v>
      </c>
      <c r="J34" s="125"/>
      <c r="K34" s="136">
        <f t="shared" si="0"/>
        <v>60726</v>
      </c>
      <c r="L34" s="123">
        <f t="shared" ref="L34:O34" si="1">L32</f>
        <v>10821</v>
      </c>
      <c r="M34" s="124">
        <f t="shared" si="1"/>
        <v>38782</v>
      </c>
      <c r="N34" s="124">
        <f t="shared" si="1"/>
        <v>1059</v>
      </c>
      <c r="O34" s="125">
        <f t="shared" si="1"/>
        <v>10064</v>
      </c>
    </row>
    <row r="35" spans="1:15" ht="24.75" customHeight="1" thickBot="1">
      <c r="A35" s="70" t="s">
        <v>16</v>
      </c>
      <c r="B35" s="71"/>
      <c r="C35" s="84">
        <f>C34-C33</f>
        <v>-9408</v>
      </c>
      <c r="D35" s="41">
        <f>D34-D33</f>
        <v>0</v>
      </c>
      <c r="E35" s="84">
        <f>F35+K35</f>
        <v>-9407</v>
      </c>
      <c r="F35" s="84">
        <f>G35+H35+I35+J35</f>
        <v>-13643</v>
      </c>
      <c r="G35" s="85">
        <f>G34-G33</f>
        <v>-10894</v>
      </c>
      <c r="H35" s="41">
        <f>H34-H33</f>
        <v>2780</v>
      </c>
      <c r="I35" s="41">
        <f>I34-I33</f>
        <v>-3136</v>
      </c>
      <c r="J35" s="73">
        <f>J34-J33</f>
        <v>-2393</v>
      </c>
      <c r="K35" s="134">
        <f t="shared" si="0"/>
        <v>4236</v>
      </c>
      <c r="L35" s="86">
        <f>L34-L33</f>
        <v>755</v>
      </c>
      <c r="M35" s="87">
        <f t="shared" ref="M35:O35" si="2">M34-M33</f>
        <v>2706</v>
      </c>
      <c r="N35" s="87">
        <f t="shared" si="2"/>
        <v>73</v>
      </c>
      <c r="O35" s="110">
        <f t="shared" si="2"/>
        <v>702</v>
      </c>
    </row>
    <row r="36" spans="1:15" s="2" customFormat="1" ht="24" customHeight="1" thickBot="1">
      <c r="A36" s="475" t="s">
        <v>167</v>
      </c>
      <c r="B36" s="476"/>
      <c r="C36" s="476"/>
      <c r="D36" s="476"/>
      <c r="E36" s="477">
        <v>5722.35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39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315.3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87703.8</v>
      </c>
      <c r="D32" s="20">
        <f>D31*E9*11</f>
        <v>0</v>
      </c>
      <c r="E32" s="64">
        <f>F32+K32</f>
        <v>87704</v>
      </c>
      <c r="F32" s="64">
        <f>G32+H32+I32+J32</f>
        <v>26978</v>
      </c>
      <c r="G32" s="82">
        <f>G31/C31*C32</f>
        <v>13470</v>
      </c>
      <c r="H32" s="23">
        <f>H31/C31*C32</f>
        <v>7151</v>
      </c>
      <c r="I32" s="23">
        <f>I31/C31*C32</f>
        <v>3784</v>
      </c>
      <c r="J32" s="24">
        <f>J31/C31*C32</f>
        <v>2573</v>
      </c>
      <c r="K32" s="134">
        <f>L32+M32+N32+O32</f>
        <v>60726</v>
      </c>
      <c r="L32" s="83">
        <f>L31/C31*C32</f>
        <v>10821</v>
      </c>
      <c r="M32" s="26">
        <f>M31/C31*C32</f>
        <v>38782</v>
      </c>
      <c r="N32" s="26">
        <f>N31/C31*C32</f>
        <v>1059</v>
      </c>
      <c r="O32" s="27">
        <f>O31/C31*C32</f>
        <v>10064</v>
      </c>
    </row>
    <row r="33" spans="1:15" ht="26.25" customHeight="1" thickBot="1">
      <c r="A33" s="126" t="s">
        <v>26</v>
      </c>
      <c r="B33" s="127">
        <f>(C33/C32)%*100</f>
        <v>0.78349999999999997</v>
      </c>
      <c r="C33" s="128">
        <v>68717.5</v>
      </c>
      <c r="D33" s="129">
        <f>D31/C31*C33</f>
        <v>0</v>
      </c>
      <c r="E33" s="130">
        <f>F33+K33</f>
        <v>68719</v>
      </c>
      <c r="F33" s="130">
        <f>G33+H33+I33+J33</f>
        <v>21138</v>
      </c>
      <c r="G33" s="131">
        <f>G31/C31*C33</f>
        <v>10554</v>
      </c>
      <c r="H33" s="132">
        <f>H31/C31*C33</f>
        <v>5603</v>
      </c>
      <c r="I33" s="132">
        <f>I31/C31*C33</f>
        <v>2965</v>
      </c>
      <c r="J33" s="133">
        <f>J31/C31*C33</f>
        <v>2016</v>
      </c>
      <c r="K33" s="135">
        <f t="shared" ref="K33:K35" si="0">L33+M33+N33+O33</f>
        <v>47581</v>
      </c>
      <c r="L33" s="131">
        <f>L31/C31*C33</f>
        <v>8479</v>
      </c>
      <c r="M33" s="132">
        <f>M31/C31*C33</f>
        <v>30386</v>
      </c>
      <c r="N33" s="132">
        <f>N31/C31*C33</f>
        <v>830</v>
      </c>
      <c r="O33" s="133">
        <f>O31/C31*C33</f>
        <v>7886</v>
      </c>
    </row>
    <row r="34" spans="1:15" ht="34.5" customHeight="1" thickBot="1">
      <c r="A34" s="119" t="s">
        <v>27</v>
      </c>
      <c r="B34" s="120"/>
      <c r="C34" s="121">
        <f>D34+E34</f>
        <v>69965</v>
      </c>
      <c r="D34" s="122">
        <f>D32</f>
        <v>0</v>
      </c>
      <c r="E34" s="121">
        <f>F34+K34</f>
        <v>69965</v>
      </c>
      <c r="F34" s="121">
        <f>G34+H34+I34+J34</f>
        <v>9239</v>
      </c>
      <c r="G34" s="123">
        <v>2909</v>
      </c>
      <c r="H34" s="124">
        <f>3417.56+2912.34</f>
        <v>6330</v>
      </c>
      <c r="I34" s="124"/>
      <c r="J34" s="125"/>
      <c r="K34" s="136">
        <f t="shared" si="0"/>
        <v>60726</v>
      </c>
      <c r="L34" s="123">
        <f t="shared" ref="L34:O34" si="1">L32</f>
        <v>10821</v>
      </c>
      <c r="M34" s="124">
        <f t="shared" si="1"/>
        <v>38782</v>
      </c>
      <c r="N34" s="124">
        <f t="shared" si="1"/>
        <v>1059</v>
      </c>
      <c r="O34" s="125">
        <f t="shared" si="1"/>
        <v>10064</v>
      </c>
    </row>
    <row r="35" spans="1:15" ht="24.75" customHeight="1" thickBot="1">
      <c r="A35" s="70" t="s">
        <v>16</v>
      </c>
      <c r="B35" s="71"/>
      <c r="C35" s="84">
        <f>C34-C33</f>
        <v>1248</v>
      </c>
      <c r="D35" s="41">
        <f>D34-D33</f>
        <v>0</v>
      </c>
      <c r="E35" s="84">
        <f>F35+K35</f>
        <v>1246</v>
      </c>
      <c r="F35" s="84">
        <f>G35+H35+I35+J35</f>
        <v>-11899</v>
      </c>
      <c r="G35" s="85">
        <f>G34-G33</f>
        <v>-7645</v>
      </c>
      <c r="H35" s="41">
        <f>H34-H33</f>
        <v>727</v>
      </c>
      <c r="I35" s="41">
        <f>I34-I33</f>
        <v>-2965</v>
      </c>
      <c r="J35" s="73">
        <f>J34-J33</f>
        <v>-2016</v>
      </c>
      <c r="K35" s="134">
        <f t="shared" si="0"/>
        <v>13145</v>
      </c>
      <c r="L35" s="86">
        <f>L34-L33</f>
        <v>2342</v>
      </c>
      <c r="M35" s="87">
        <f t="shared" ref="M35:O35" si="2">M34-M33</f>
        <v>8396</v>
      </c>
      <c r="N35" s="87">
        <f t="shared" si="2"/>
        <v>229</v>
      </c>
      <c r="O35" s="110">
        <f t="shared" si="2"/>
        <v>2178</v>
      </c>
    </row>
    <row r="36" spans="1:15" s="2" customFormat="1" ht="24.75" customHeight="1" thickBot="1">
      <c r="A36" s="475" t="s">
        <v>167</v>
      </c>
      <c r="B36" s="476"/>
      <c r="C36" s="476"/>
      <c r="D36" s="476"/>
      <c r="E36" s="477">
        <v>21485.5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O51"/>
  <sheetViews>
    <sheetView workbookViewId="0">
      <selection activeCell="C34" sqref="C34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408" t="s">
        <v>162</v>
      </c>
      <c r="L2" s="408"/>
      <c r="M2" s="408"/>
      <c r="N2" s="408"/>
    </row>
    <row r="3" spans="1:15" ht="15.75">
      <c r="K3" s="408" t="s">
        <v>163</v>
      </c>
      <c r="L3" s="408"/>
      <c r="M3" s="408"/>
      <c r="N3" s="408"/>
    </row>
    <row r="4" spans="1:15" ht="15.75">
      <c r="K4" s="408" t="s">
        <v>164</v>
      </c>
      <c r="L4" s="408"/>
      <c r="M4" s="408"/>
      <c r="N4" s="408"/>
    </row>
    <row r="7" spans="1:15" s="3" customFormat="1" ht="15.75">
      <c r="A7" s="413" t="s">
        <v>23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</row>
    <row r="8" spans="1:15" ht="18.75">
      <c r="A8" s="414" t="s">
        <v>38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</row>
    <row r="9" spans="1:15" ht="19.5" thickBot="1">
      <c r="A9" s="5" t="s">
        <v>0</v>
      </c>
      <c r="B9" s="138"/>
      <c r="C9" s="138"/>
      <c r="E9" s="137">
        <v>313.39999999999998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</row>
    <row r="10" spans="1:15" s="6" customFormat="1" ht="14.25" customHeight="1">
      <c r="A10" s="415" t="s">
        <v>1</v>
      </c>
      <c r="B10" s="417" t="s">
        <v>2</v>
      </c>
      <c r="C10" s="420" t="s">
        <v>3</v>
      </c>
      <c r="D10" s="422" t="s">
        <v>4</v>
      </c>
      <c r="E10" s="420" t="s">
        <v>5</v>
      </c>
      <c r="F10" s="424" t="s">
        <v>6</v>
      </c>
      <c r="G10" s="426" t="s">
        <v>7</v>
      </c>
      <c r="H10" s="426"/>
      <c r="I10" s="426"/>
      <c r="J10" s="427"/>
      <c r="K10" s="424" t="s">
        <v>8</v>
      </c>
      <c r="L10" s="428" t="s">
        <v>7</v>
      </c>
      <c r="M10" s="428"/>
      <c r="N10" s="428"/>
      <c r="O10" s="429"/>
    </row>
    <row r="11" spans="1:15" s="6" customFormat="1" ht="37.5" customHeight="1">
      <c r="A11" s="416"/>
      <c r="B11" s="418"/>
      <c r="C11" s="421"/>
      <c r="D11" s="423"/>
      <c r="E11" s="421"/>
      <c r="F11" s="425"/>
      <c r="G11" s="409" t="s">
        <v>9</v>
      </c>
      <c r="H11" s="409" t="s">
        <v>10</v>
      </c>
      <c r="I11" s="409" t="s">
        <v>11</v>
      </c>
      <c r="J11" s="410" t="s">
        <v>12</v>
      </c>
      <c r="K11" s="425"/>
      <c r="L11" s="411" t="s">
        <v>28</v>
      </c>
      <c r="M11" s="409" t="s">
        <v>13</v>
      </c>
      <c r="N11" s="411" t="s">
        <v>29</v>
      </c>
      <c r="O11" s="410" t="s">
        <v>14</v>
      </c>
    </row>
    <row r="12" spans="1:15" s="6" customFormat="1" ht="44.25" customHeight="1">
      <c r="A12" s="416"/>
      <c r="B12" s="419"/>
      <c r="C12" s="421"/>
      <c r="D12" s="423"/>
      <c r="E12" s="421"/>
      <c r="F12" s="425"/>
      <c r="G12" s="409"/>
      <c r="H12" s="409"/>
      <c r="I12" s="409"/>
      <c r="J12" s="410"/>
      <c r="K12" s="425"/>
      <c r="L12" s="411"/>
      <c r="M12" s="409"/>
      <c r="N12" s="411"/>
      <c r="O12" s="410"/>
    </row>
    <row r="13" spans="1:15" s="16" customFormat="1" ht="14.25" hidden="1" customHeight="1">
      <c r="A13" s="7"/>
      <c r="B13" s="8"/>
      <c r="C13" s="9"/>
      <c r="D13" s="10"/>
      <c r="E13" s="11"/>
      <c r="F13" s="12"/>
      <c r="G13" s="13"/>
      <c r="H13" s="13"/>
      <c r="I13" s="13"/>
      <c r="J13" s="13"/>
      <c r="K13" s="14"/>
      <c r="L13" s="13"/>
      <c r="M13" s="13"/>
      <c r="N13" s="13"/>
      <c r="O13" s="15"/>
    </row>
    <row r="14" spans="1:15" hidden="1">
      <c r="A14" s="17"/>
      <c r="B14" s="18"/>
      <c r="C14" s="19"/>
      <c r="D14" s="20"/>
      <c r="E14" s="21"/>
      <c r="F14" s="22"/>
      <c r="G14" s="23"/>
      <c r="H14" s="23"/>
      <c r="I14" s="23"/>
      <c r="J14" s="24"/>
      <c r="K14" s="25"/>
      <c r="L14" s="26"/>
      <c r="M14" s="26"/>
      <c r="N14" s="26"/>
      <c r="O14" s="27"/>
    </row>
    <row r="15" spans="1:15" hidden="1">
      <c r="A15" s="17"/>
      <c r="B15" s="28"/>
      <c r="C15" s="19"/>
      <c r="D15" s="20"/>
      <c r="E15" s="21"/>
      <c r="F15" s="22"/>
      <c r="G15" s="23"/>
      <c r="H15" s="23"/>
      <c r="I15" s="23"/>
      <c r="J15" s="24"/>
      <c r="K15" s="25"/>
      <c r="L15" s="23"/>
      <c r="M15" s="23"/>
      <c r="N15" s="23"/>
      <c r="O15" s="24"/>
    </row>
    <row r="16" spans="1:15" ht="13.5" hidden="1" thickBot="1">
      <c r="A16" s="29"/>
      <c r="B16" s="30"/>
      <c r="C16" s="31"/>
      <c r="D16" s="32"/>
      <c r="E16" s="33"/>
      <c r="F16" s="34"/>
      <c r="G16" s="35"/>
      <c r="H16" s="35"/>
      <c r="I16" s="35"/>
      <c r="J16" s="36"/>
      <c r="K16" s="37"/>
      <c r="L16" s="35"/>
      <c r="M16" s="35"/>
      <c r="N16" s="35"/>
      <c r="O16" s="36"/>
    </row>
    <row r="17" spans="1:15" s="49" customFormat="1" ht="13.5" hidden="1" thickBot="1">
      <c r="A17" s="38"/>
      <c r="B17" s="39"/>
      <c r="C17" s="40"/>
      <c r="D17" s="41"/>
      <c r="E17" s="42"/>
      <c r="F17" s="43"/>
      <c r="G17" s="44"/>
      <c r="H17" s="44"/>
      <c r="I17" s="44"/>
      <c r="J17" s="45"/>
      <c r="K17" s="46"/>
      <c r="L17" s="47"/>
      <c r="M17" s="47"/>
      <c r="N17" s="47"/>
      <c r="O17" s="48"/>
    </row>
    <row r="18" spans="1:15" hidden="1">
      <c r="A18" s="50"/>
      <c r="B18" s="51"/>
      <c r="C18" s="52"/>
      <c r="D18" s="53"/>
      <c r="E18" s="52"/>
      <c r="F18" s="52"/>
      <c r="G18" s="53"/>
      <c r="H18" s="53"/>
      <c r="I18" s="53"/>
      <c r="J18" s="53"/>
      <c r="K18" s="54"/>
      <c r="L18" s="55"/>
      <c r="M18" s="55"/>
      <c r="N18" s="55"/>
      <c r="O18" s="56"/>
    </row>
    <row r="19" spans="1:15" s="16" customFormat="1" ht="12.75" hidden="1" customHeight="1">
      <c r="A19" s="57"/>
      <c r="B19" s="58"/>
      <c r="C19" s="59"/>
      <c r="D19" s="60"/>
      <c r="E19" s="59"/>
      <c r="F19" s="61"/>
      <c r="G19" s="62"/>
      <c r="H19" s="62"/>
      <c r="I19" s="62"/>
      <c r="J19" s="63"/>
      <c r="K19" s="61"/>
      <c r="L19" s="62"/>
      <c r="M19" s="62"/>
      <c r="N19" s="62"/>
      <c r="O19" s="63"/>
    </row>
    <row r="20" spans="1:15" hidden="1">
      <c r="A20" s="17"/>
      <c r="B20" s="18"/>
      <c r="C20" s="64"/>
      <c r="D20" s="20"/>
      <c r="E20" s="64"/>
      <c r="F20" s="22"/>
      <c r="G20" s="23"/>
      <c r="H20" s="23"/>
      <c r="I20" s="23"/>
      <c r="J20" s="24"/>
      <c r="K20" s="25"/>
      <c r="L20" s="26"/>
      <c r="M20" s="26"/>
      <c r="N20" s="26"/>
      <c r="O20" s="27"/>
    </row>
    <row r="21" spans="1:15" hidden="1">
      <c r="A21" s="17"/>
      <c r="B21" s="28"/>
      <c r="C21" s="64"/>
      <c r="D21" s="20"/>
      <c r="E21" s="64"/>
      <c r="F21" s="22"/>
      <c r="G21" s="23"/>
      <c r="H21" s="23"/>
      <c r="I21" s="23"/>
      <c r="J21" s="24"/>
      <c r="K21" s="25"/>
      <c r="L21" s="23"/>
      <c r="M21" s="23"/>
      <c r="N21" s="23"/>
      <c r="O21" s="24"/>
    </row>
    <row r="22" spans="1:15" ht="13.5" hidden="1" thickBot="1">
      <c r="A22" s="29"/>
      <c r="B22" s="30"/>
      <c r="C22" s="65"/>
      <c r="D22" s="32"/>
      <c r="E22" s="65"/>
      <c r="F22" s="66"/>
      <c r="G22" s="67"/>
      <c r="H22" s="67"/>
      <c r="I22" s="67"/>
      <c r="J22" s="68"/>
      <c r="K22" s="69"/>
      <c r="L22" s="67"/>
      <c r="M22" s="67"/>
      <c r="N22" s="67"/>
      <c r="O22" s="68"/>
    </row>
    <row r="23" spans="1:15" ht="13.5" hidden="1" thickBot="1">
      <c r="A23" s="70"/>
      <c r="B23" s="71"/>
      <c r="C23" s="40"/>
      <c r="D23" s="41"/>
      <c r="E23" s="40"/>
      <c r="F23" s="72"/>
      <c r="G23" s="41"/>
      <c r="H23" s="41"/>
      <c r="I23" s="41"/>
      <c r="J23" s="73"/>
      <c r="K23" s="69"/>
      <c r="L23" s="74"/>
      <c r="M23" s="74"/>
      <c r="N23" s="74"/>
      <c r="O23" s="75"/>
    </row>
    <row r="24" spans="1:15" hidden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77"/>
      <c r="M24" s="77"/>
      <c r="N24" s="77"/>
      <c r="O24" s="79"/>
    </row>
    <row r="25" spans="1:15" hidden="1">
      <c r="A25" s="7"/>
      <c r="B25" s="8"/>
      <c r="C25" s="9"/>
      <c r="D25" s="10"/>
      <c r="E25" s="9"/>
      <c r="F25" s="12"/>
      <c r="G25" s="13"/>
      <c r="H25" s="13"/>
      <c r="I25" s="13"/>
      <c r="J25" s="13"/>
      <c r="K25" s="12"/>
      <c r="L25" s="13"/>
      <c r="M25" s="13"/>
      <c r="N25" s="13"/>
      <c r="O25" s="15"/>
    </row>
    <row r="26" spans="1:15" hidden="1">
      <c r="A26" s="17"/>
      <c r="B26" s="18"/>
      <c r="C26" s="64"/>
      <c r="D26" s="20"/>
      <c r="E26" s="64"/>
      <c r="F26" s="22"/>
      <c r="G26" s="23"/>
      <c r="H26" s="23"/>
      <c r="I26" s="23"/>
      <c r="J26" s="24"/>
      <c r="K26" s="25"/>
      <c r="L26" s="26"/>
      <c r="M26" s="26"/>
      <c r="N26" s="26"/>
      <c r="O26" s="27"/>
    </row>
    <row r="27" spans="1:15" ht="26.25" hidden="1" customHeight="1">
      <c r="A27" s="17"/>
      <c r="B27" s="28"/>
      <c r="C27" s="64"/>
      <c r="D27" s="20"/>
      <c r="E27" s="64"/>
      <c r="F27" s="22"/>
      <c r="G27" s="23"/>
      <c r="H27" s="23"/>
      <c r="I27" s="23"/>
      <c r="J27" s="24"/>
      <c r="K27" s="25"/>
      <c r="L27" s="23"/>
      <c r="M27" s="23"/>
      <c r="N27" s="23"/>
      <c r="O27" s="24"/>
    </row>
    <row r="28" spans="1:15" ht="13.5" hidden="1" thickBot="1">
      <c r="A28" s="29"/>
      <c r="B28" s="30"/>
      <c r="C28" s="65"/>
      <c r="D28" s="32"/>
      <c r="E28" s="65"/>
      <c r="F28" s="66"/>
      <c r="G28" s="67"/>
      <c r="H28" s="67"/>
      <c r="I28" s="67"/>
      <c r="J28" s="68"/>
      <c r="K28" s="69"/>
      <c r="L28" s="67"/>
      <c r="M28" s="67"/>
      <c r="N28" s="67"/>
      <c r="O28" s="68"/>
    </row>
    <row r="29" spans="1:15" ht="13.5" hidden="1" thickBot="1">
      <c r="A29" s="70"/>
      <c r="B29" s="71"/>
      <c r="C29" s="40"/>
      <c r="D29" s="41"/>
      <c r="E29" s="40"/>
      <c r="F29" s="72"/>
      <c r="G29" s="41"/>
      <c r="H29" s="41"/>
      <c r="I29" s="41"/>
      <c r="J29" s="73"/>
      <c r="K29" s="66"/>
      <c r="L29" s="74"/>
      <c r="M29" s="74"/>
      <c r="N29" s="74"/>
      <c r="O29" s="75"/>
    </row>
    <row r="30" spans="1:15" ht="13.5" thickBot="1">
      <c r="A30" s="76"/>
      <c r="B30" s="77"/>
      <c r="C30" s="77"/>
      <c r="D30" s="80"/>
      <c r="E30" s="77"/>
      <c r="F30" s="77"/>
      <c r="G30" s="77"/>
      <c r="H30" s="77"/>
      <c r="I30" s="77"/>
      <c r="J30" s="77"/>
      <c r="K30" s="78"/>
      <c r="L30" s="77"/>
      <c r="M30" s="77"/>
      <c r="N30" s="77"/>
      <c r="O30" s="79"/>
    </row>
    <row r="31" spans="1:15" s="118" customFormat="1" ht="18" customHeight="1" thickBot="1">
      <c r="A31" s="111" t="s">
        <v>15</v>
      </c>
      <c r="B31" s="112"/>
      <c r="C31" s="113">
        <f>D31+E31</f>
        <v>23.18</v>
      </c>
      <c r="D31" s="114">
        <v>0</v>
      </c>
      <c r="E31" s="113">
        <f>F31+K31</f>
        <v>23.18</v>
      </c>
      <c r="F31" s="113">
        <f>G31+H31+I31+J31</f>
        <v>7.13</v>
      </c>
      <c r="G31" s="115">
        <v>3.56</v>
      </c>
      <c r="H31" s="116">
        <v>1.89</v>
      </c>
      <c r="I31" s="116">
        <v>1</v>
      </c>
      <c r="J31" s="116">
        <v>0.68</v>
      </c>
      <c r="K31" s="113">
        <f>L31+M31+N31+O31</f>
        <v>16.05</v>
      </c>
      <c r="L31" s="115">
        <v>2.86</v>
      </c>
      <c r="M31" s="116">
        <v>10.25</v>
      </c>
      <c r="N31" s="116">
        <v>0.28000000000000003</v>
      </c>
      <c r="O31" s="117">
        <v>2.66</v>
      </c>
    </row>
    <row r="32" spans="1:15" ht="24.75" customHeight="1" thickBot="1">
      <c r="A32" s="17" t="s">
        <v>25</v>
      </c>
      <c r="B32" s="18">
        <v>1</v>
      </c>
      <c r="C32" s="81">
        <f>C31*E9*12</f>
        <v>87175.3</v>
      </c>
      <c r="D32" s="20">
        <f>D31*E9*11</f>
        <v>0</v>
      </c>
      <c r="E32" s="64">
        <f>F32+K32</f>
        <v>87175</v>
      </c>
      <c r="F32" s="64">
        <f>G32+H32+I32+J32</f>
        <v>26814</v>
      </c>
      <c r="G32" s="82">
        <f>G31/C31*C32</f>
        <v>13388</v>
      </c>
      <c r="H32" s="23">
        <f>H31/C31*C32</f>
        <v>7108</v>
      </c>
      <c r="I32" s="23">
        <f>I31/C31*C32</f>
        <v>3761</v>
      </c>
      <c r="J32" s="24">
        <f>J31/C31*C32</f>
        <v>2557</v>
      </c>
      <c r="K32" s="134">
        <f>L32+M32+N32+O32</f>
        <v>60361</v>
      </c>
      <c r="L32" s="83">
        <f>L31/C31*C32</f>
        <v>10756</v>
      </c>
      <c r="M32" s="26">
        <f>M31/C31*C32</f>
        <v>38548</v>
      </c>
      <c r="N32" s="26">
        <f>N31/C31*C32</f>
        <v>1053</v>
      </c>
      <c r="O32" s="27">
        <f>O31/C31*C32</f>
        <v>10004</v>
      </c>
    </row>
    <row r="33" spans="1:15" ht="26.25" customHeight="1" thickBot="1">
      <c r="A33" s="126" t="s">
        <v>26</v>
      </c>
      <c r="B33" s="127">
        <f>(C33/C32)%*100</f>
        <v>0.82889999999999997</v>
      </c>
      <c r="C33" s="128">
        <v>72258.3</v>
      </c>
      <c r="D33" s="129">
        <f>D31/C31*C33</f>
        <v>0</v>
      </c>
      <c r="E33" s="130">
        <f>F33+K33</f>
        <v>72258</v>
      </c>
      <c r="F33" s="130">
        <f>G33+H33+I33+J33</f>
        <v>22226</v>
      </c>
      <c r="G33" s="131">
        <f>G31/C31*C33</f>
        <v>11097</v>
      </c>
      <c r="H33" s="132">
        <f>H31/C31*C33</f>
        <v>5892</v>
      </c>
      <c r="I33" s="132">
        <f>I31/C31*C33</f>
        <v>3117</v>
      </c>
      <c r="J33" s="133">
        <f>J31/C31*C33</f>
        <v>2120</v>
      </c>
      <c r="K33" s="135">
        <f t="shared" ref="K33:K35" si="0">L33+M33+N33+O33</f>
        <v>50032</v>
      </c>
      <c r="L33" s="131">
        <f>L31/C31*C33</f>
        <v>8915</v>
      </c>
      <c r="M33" s="132">
        <f>M31/C31*C33</f>
        <v>31952</v>
      </c>
      <c r="N33" s="132">
        <f>N31/C31*C33</f>
        <v>873</v>
      </c>
      <c r="O33" s="133">
        <f>O31/C31*C33</f>
        <v>8292</v>
      </c>
    </row>
    <row r="34" spans="1:15" ht="34.5" customHeight="1" thickBot="1">
      <c r="A34" s="119" t="s">
        <v>27</v>
      </c>
      <c r="B34" s="120"/>
      <c r="C34" s="121">
        <f>D34+E34</f>
        <v>73134</v>
      </c>
      <c r="D34" s="122">
        <f>D32</f>
        <v>0</v>
      </c>
      <c r="E34" s="121">
        <f>F34+K34</f>
        <v>73134</v>
      </c>
      <c r="F34" s="121">
        <f>G34+H34+I34+J34</f>
        <v>12773</v>
      </c>
      <c r="G34" s="123">
        <v>2909</v>
      </c>
      <c r="H34" s="124">
        <f>2533.21+7057.7</f>
        <v>9591</v>
      </c>
      <c r="I34" s="124">
        <v>273</v>
      </c>
      <c r="J34" s="125"/>
      <c r="K34" s="136">
        <f t="shared" si="0"/>
        <v>60361</v>
      </c>
      <c r="L34" s="123">
        <f t="shared" ref="L34:O34" si="1">L32</f>
        <v>10756</v>
      </c>
      <c r="M34" s="124">
        <f t="shared" si="1"/>
        <v>38548</v>
      </c>
      <c r="N34" s="124">
        <f t="shared" si="1"/>
        <v>1053</v>
      </c>
      <c r="O34" s="125">
        <f t="shared" si="1"/>
        <v>10004</v>
      </c>
    </row>
    <row r="35" spans="1:15" ht="24.75" customHeight="1" thickBot="1">
      <c r="A35" s="70" t="s">
        <v>16</v>
      </c>
      <c r="B35" s="71"/>
      <c r="C35" s="84">
        <f>C34-C33</f>
        <v>876</v>
      </c>
      <c r="D35" s="41">
        <f>D34-D33</f>
        <v>0</v>
      </c>
      <c r="E35" s="84">
        <f>F35+K35</f>
        <v>876</v>
      </c>
      <c r="F35" s="84">
        <f>G35+H35+I35+J35</f>
        <v>-9453</v>
      </c>
      <c r="G35" s="85">
        <f>G34-G33</f>
        <v>-8188</v>
      </c>
      <c r="H35" s="41">
        <f>H34-H33</f>
        <v>3699</v>
      </c>
      <c r="I35" s="41">
        <f>I34-I33</f>
        <v>-2844</v>
      </c>
      <c r="J35" s="73">
        <f>J34-J33</f>
        <v>-2120</v>
      </c>
      <c r="K35" s="134">
        <f t="shared" si="0"/>
        <v>10329</v>
      </c>
      <c r="L35" s="86">
        <f>L34-L33</f>
        <v>1841</v>
      </c>
      <c r="M35" s="87">
        <f t="shared" ref="M35:O35" si="2">M34-M33</f>
        <v>6596</v>
      </c>
      <c r="N35" s="87">
        <f t="shared" si="2"/>
        <v>180</v>
      </c>
      <c r="O35" s="110">
        <f t="shared" si="2"/>
        <v>1712</v>
      </c>
    </row>
    <row r="36" spans="1:15" s="2" customFormat="1" ht="25.5" customHeight="1" thickBot="1">
      <c r="A36" s="475" t="s">
        <v>167</v>
      </c>
      <c r="B36" s="476"/>
      <c r="C36" s="476"/>
      <c r="D36" s="476"/>
      <c r="E36" s="477">
        <v>12435.84</v>
      </c>
      <c r="F36" s="478"/>
      <c r="G36" s="77"/>
      <c r="H36" s="77"/>
      <c r="I36" s="77"/>
      <c r="J36" s="77"/>
      <c r="K36" s="88"/>
      <c r="L36" s="77"/>
      <c r="M36" s="77"/>
      <c r="N36" s="77"/>
      <c r="O36" s="77"/>
    </row>
    <row r="37" spans="1:15">
      <c r="D37" s="89"/>
    </row>
    <row r="38" spans="1:15" s="2" customFormat="1" hidden="1">
      <c r="A38" s="430" t="s">
        <v>17</v>
      </c>
      <c r="B38" s="433" t="s">
        <v>18</v>
      </c>
      <c r="C38" s="436"/>
      <c r="D38" s="412"/>
      <c r="E38" s="436"/>
      <c r="F38" s="436"/>
      <c r="G38" s="437"/>
      <c r="H38" s="437"/>
      <c r="I38" s="437"/>
      <c r="J38" s="437"/>
      <c r="K38" s="436"/>
      <c r="L38" s="437"/>
      <c r="M38" s="437"/>
      <c r="N38" s="437"/>
      <c r="O38" s="437"/>
    </row>
    <row r="39" spans="1:15" s="2" customFormat="1" ht="12.75" hidden="1" customHeight="1">
      <c r="A39" s="431"/>
      <c r="B39" s="434"/>
      <c r="C39" s="436"/>
      <c r="D39" s="412"/>
      <c r="E39" s="436"/>
      <c r="F39" s="436"/>
      <c r="G39" s="412"/>
      <c r="H39" s="412"/>
      <c r="I39" s="412"/>
      <c r="J39" s="412"/>
      <c r="K39" s="436"/>
      <c r="L39" s="412"/>
      <c r="M39" s="412"/>
      <c r="N39" s="412"/>
      <c r="O39" s="412"/>
    </row>
    <row r="40" spans="1:15" s="90" customFormat="1" ht="60" hidden="1" customHeight="1">
      <c r="A40" s="432"/>
      <c r="B40" s="435"/>
      <c r="C40" s="436"/>
      <c r="D40" s="412"/>
      <c r="E40" s="436"/>
      <c r="F40" s="436"/>
      <c r="G40" s="412"/>
      <c r="H40" s="412"/>
      <c r="I40" s="412"/>
      <c r="J40" s="412"/>
      <c r="K40" s="436"/>
      <c r="L40" s="412"/>
      <c r="M40" s="412"/>
      <c r="N40" s="412"/>
      <c r="O40" s="412"/>
    </row>
    <row r="41" spans="1:15" hidden="1">
      <c r="A41" s="91" t="s">
        <v>15</v>
      </c>
      <c r="B41" s="92">
        <f>2.2</f>
        <v>2.2000000000000002</v>
      </c>
      <c r="C41" s="93"/>
      <c r="D41" s="94"/>
      <c r="E41" s="95"/>
      <c r="F41" s="96"/>
      <c r="G41" s="96"/>
      <c r="H41" s="96"/>
      <c r="I41" s="96"/>
      <c r="J41" s="96"/>
      <c r="K41" s="95"/>
      <c r="L41" s="96"/>
      <c r="M41" s="96"/>
      <c r="N41" s="96"/>
      <c r="O41" s="96"/>
    </row>
    <row r="42" spans="1:15" s="90" customFormat="1" ht="31.5" hidden="1">
      <c r="A42" s="97" t="s">
        <v>19</v>
      </c>
      <c r="B42" s="98">
        <f>'[1]8 марта,8,10,12'!$G$272</f>
        <v>47995</v>
      </c>
      <c r="C42" s="99"/>
      <c r="D42" s="100"/>
      <c r="E42" s="52"/>
      <c r="F42" s="52"/>
      <c r="G42" s="100"/>
      <c r="H42" s="100"/>
      <c r="I42" s="100"/>
      <c r="J42" s="100"/>
      <c r="K42" s="101"/>
      <c r="L42" s="100"/>
      <c r="M42" s="100"/>
      <c r="N42" s="100"/>
      <c r="O42" s="100"/>
    </row>
    <row r="43" spans="1:15" s="2" customFormat="1" ht="31.5" hidden="1">
      <c r="A43" s="102" t="s">
        <v>20</v>
      </c>
      <c r="B43" s="103">
        <f>'[1]8 марта,8,10,12'!$K$272</f>
        <v>33417</v>
      </c>
      <c r="C43" s="99"/>
      <c r="D43" s="100"/>
      <c r="E43" s="52"/>
      <c r="F43" s="52"/>
      <c r="G43" s="100"/>
      <c r="H43" s="100"/>
      <c r="I43" s="100"/>
      <c r="J43" s="100"/>
      <c r="K43" s="101"/>
      <c r="L43" s="100"/>
      <c r="M43" s="100"/>
      <c r="N43" s="100"/>
      <c r="O43" s="100"/>
    </row>
    <row r="44" spans="1:15" s="2" customFormat="1" ht="31.5" hidden="1">
      <c r="A44" s="104" t="s">
        <v>21</v>
      </c>
      <c r="B44" s="105">
        <f>B42</f>
        <v>47995</v>
      </c>
      <c r="C44" s="99"/>
      <c r="D44" s="100"/>
      <c r="E44" s="52"/>
      <c r="F44" s="52"/>
      <c r="G44" s="100"/>
      <c r="H44" s="100"/>
      <c r="I44" s="100"/>
      <c r="J44" s="100"/>
      <c r="K44" s="101"/>
      <c r="L44" s="100"/>
      <c r="M44" s="100"/>
      <c r="N44" s="100"/>
      <c r="O44" s="100"/>
    </row>
    <row r="45" spans="1:15" s="2" customFormat="1" ht="21.75" hidden="1" thickBot="1">
      <c r="A45" s="106" t="s">
        <v>16</v>
      </c>
      <c r="B45" s="107">
        <f>B44-B43</f>
        <v>14578</v>
      </c>
      <c r="C45" s="108"/>
      <c r="D45" s="53"/>
      <c r="E45" s="52"/>
      <c r="F45" s="52"/>
      <c r="G45" s="53"/>
      <c r="H45" s="53"/>
      <c r="I45" s="53"/>
      <c r="J45" s="53"/>
      <c r="K45" s="101"/>
      <c r="L45" s="55"/>
      <c r="M45" s="55"/>
      <c r="N45" s="55"/>
      <c r="O45" s="55"/>
    </row>
    <row r="46" spans="1:15" s="2" customFormat="1" ht="18.75" hidden="1" customHeight="1">
      <c r="A46" s="109"/>
      <c r="B46" s="53"/>
      <c r="C46" s="108"/>
      <c r="D46" s="53"/>
      <c r="E46" s="52"/>
      <c r="F46" s="52"/>
      <c r="G46" s="53"/>
      <c r="H46" s="53"/>
      <c r="I46" s="53"/>
      <c r="J46" s="53"/>
      <c r="K46" s="101"/>
      <c r="L46" s="55"/>
      <c r="M46" s="55"/>
      <c r="N46" s="55"/>
      <c r="O46" s="55"/>
    </row>
    <row r="47" spans="1:15">
      <c r="B47" s="1" t="s">
        <v>22</v>
      </c>
      <c r="C47" s="49"/>
      <c r="H47" s="1" t="s">
        <v>24</v>
      </c>
    </row>
    <row r="49" spans="2:8">
      <c r="B49" s="1" t="s">
        <v>160</v>
      </c>
      <c r="H49" s="1" t="s">
        <v>161</v>
      </c>
    </row>
    <row r="51" spans="2:8">
      <c r="B51" s="1" t="s">
        <v>165</v>
      </c>
      <c r="H51" s="1" t="s">
        <v>166</v>
      </c>
    </row>
  </sheetData>
  <mergeCells count="38">
    <mergeCell ref="A36:D36"/>
    <mergeCell ref="E36:F36"/>
    <mergeCell ref="I39:I40"/>
    <mergeCell ref="J39:J40"/>
    <mergeCell ref="L39:L40"/>
    <mergeCell ref="M39:M40"/>
    <mergeCell ref="N39:N40"/>
    <mergeCell ref="A38:A40"/>
    <mergeCell ref="B38:B40"/>
    <mergeCell ref="C38:C40"/>
    <mergeCell ref="D38:D40"/>
    <mergeCell ref="E38:E40"/>
    <mergeCell ref="F38:F40"/>
    <mergeCell ref="L10:O10"/>
    <mergeCell ref="G11:G12"/>
    <mergeCell ref="H11:H12"/>
    <mergeCell ref="I11:I12"/>
    <mergeCell ref="J11:J12"/>
    <mergeCell ref="L11:L12"/>
    <mergeCell ref="M11:M12"/>
    <mergeCell ref="N11:N12"/>
    <mergeCell ref="O11:O12"/>
    <mergeCell ref="O39:O40"/>
    <mergeCell ref="G38:J38"/>
    <mergeCell ref="K38:K40"/>
    <mergeCell ref="L38:O38"/>
    <mergeCell ref="G39:G40"/>
    <mergeCell ref="H39:H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</mergeCells>
  <pageMargins left="0.11811023622047245" right="0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201</vt:lpstr>
      <vt:lpstr>202</vt:lpstr>
      <vt:lpstr>203</vt:lpstr>
      <vt:lpstr>204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Работы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otiz6</dc:creator>
  <cp:lastModifiedBy>User</cp:lastModifiedBy>
  <cp:lastPrinted>2016-03-01T11:20:53Z</cp:lastPrinted>
  <dcterms:created xsi:type="dcterms:W3CDTF">2010-11-29T02:37:01Z</dcterms:created>
  <dcterms:modified xsi:type="dcterms:W3CDTF">2016-03-01T11:24:15Z</dcterms:modified>
</cp:coreProperties>
</file>