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7520" windowHeight="8955" activeTab="3"/>
  </bookViews>
  <sheets>
    <sheet name="10а" sheetId="1" r:id="rId1"/>
    <sheet name="8а" sheetId="3" r:id="rId2"/>
    <sheet name="22в" sheetId="5" r:id="rId3"/>
    <sheet name="работы" sheetId="6" r:id="rId4"/>
    <sheet name="Лист1" sheetId="7" r:id="rId5"/>
    <sheet name="Лист2" sheetId="8" r:id="rId6"/>
  </sheets>
  <externalReferences>
    <externalReference r:id="rId7"/>
  </externalReferences>
  <calcPr calcId="124519" fullPrecision="0"/>
</workbook>
</file>

<file path=xl/calcChain.xml><?xml version="1.0" encoding="utf-8"?>
<calcChain xmlns="http://schemas.openxmlformats.org/spreadsheetml/2006/main">
  <c r="F63" i="8"/>
  <c r="F55"/>
  <c r="F46"/>
  <c r="F39"/>
  <c r="F22"/>
  <c r="J20" s="1"/>
  <c r="J17"/>
  <c r="F8"/>
  <c r="I34" i="3"/>
  <c r="H34"/>
  <c r="G34"/>
  <c r="I34" i="1"/>
  <c r="G34"/>
  <c r="I34" i="5"/>
  <c r="H34"/>
  <c r="G34"/>
  <c r="F271" i="6"/>
  <c r="F263"/>
  <c r="F254"/>
  <c r="F247"/>
  <c r="F230"/>
  <c r="J228" s="1"/>
  <c r="F216"/>
  <c r="J225" s="1"/>
  <c r="F190"/>
  <c r="F180"/>
  <c r="F172"/>
  <c r="F169"/>
  <c r="F165"/>
  <c r="F162"/>
  <c r="J159" s="1"/>
  <c r="F155"/>
  <c r="J156" s="1"/>
  <c r="F69"/>
  <c r="F50"/>
  <c r="F43"/>
  <c r="F30"/>
  <c r="F24"/>
  <c r="F12"/>
  <c r="B43" i="5"/>
  <c r="B42"/>
  <c r="B44" s="1"/>
  <c r="B45" s="1"/>
  <c r="B41"/>
  <c r="D32"/>
  <c r="D34" s="1"/>
  <c r="K31"/>
  <c r="F31"/>
  <c r="B43" i="3"/>
  <c r="B42"/>
  <c r="B44" s="1"/>
  <c r="B45" s="1"/>
  <c r="B41"/>
  <c r="D32"/>
  <c r="D34" s="1"/>
  <c r="K31"/>
  <c r="F31"/>
  <c r="F31" i="1"/>
  <c r="D32"/>
  <c r="D34" s="1"/>
  <c r="K31"/>
  <c r="F64" i="8" l="1"/>
  <c r="F272" i="6"/>
  <c r="F191"/>
  <c r="F70"/>
  <c r="E31" i="5"/>
  <c r="C31" s="1"/>
  <c r="O33" s="1"/>
  <c r="F34" i="3"/>
  <c r="F34" i="5"/>
  <c r="M33"/>
  <c r="G33"/>
  <c r="L33"/>
  <c r="H33"/>
  <c r="H35" s="1"/>
  <c r="C32"/>
  <c r="B33" s="1"/>
  <c r="E31" i="3"/>
  <c r="C31" s="1"/>
  <c r="E31" i="1"/>
  <c r="C31" s="1"/>
  <c r="C32" s="1"/>
  <c r="L32" s="1"/>
  <c r="B42"/>
  <c r="B44" s="1"/>
  <c r="B43"/>
  <c r="B41"/>
  <c r="F34"/>
  <c r="D33" i="5" l="1"/>
  <c r="D35" s="1"/>
  <c r="J33"/>
  <c r="J35" s="1"/>
  <c r="N33"/>
  <c r="K33" s="1"/>
  <c r="I33"/>
  <c r="I35" s="1"/>
  <c r="L32"/>
  <c r="I32"/>
  <c r="J32"/>
  <c r="G35"/>
  <c r="F35" s="1"/>
  <c r="F33"/>
  <c r="O32"/>
  <c r="O34" s="1"/>
  <c r="O35" s="1"/>
  <c r="H32"/>
  <c r="N32"/>
  <c r="N34" s="1"/>
  <c r="N35" s="1"/>
  <c r="G32"/>
  <c r="F32" s="1"/>
  <c r="M32"/>
  <c r="M34" s="1"/>
  <c r="M35" s="1"/>
  <c r="O33" i="3"/>
  <c r="C32"/>
  <c r="M32" s="1"/>
  <c r="M34" s="1"/>
  <c r="H33"/>
  <c r="H35" s="1"/>
  <c r="N33"/>
  <c r="D33"/>
  <c r="D35" s="1"/>
  <c r="J33"/>
  <c r="J35" s="1"/>
  <c r="I33"/>
  <c r="I35" s="1"/>
  <c r="L33"/>
  <c r="G33"/>
  <c r="F33" s="1"/>
  <c r="M33"/>
  <c r="K33" s="1"/>
  <c r="G35"/>
  <c r="F35" s="1"/>
  <c r="B33" i="1"/>
  <c r="N33"/>
  <c r="L33"/>
  <c r="D33"/>
  <c r="D35" s="1"/>
  <c r="B45"/>
  <c r="M33"/>
  <c r="N32"/>
  <c r="N34" s="1"/>
  <c r="O32"/>
  <c r="O34" s="1"/>
  <c r="O33"/>
  <c r="H33"/>
  <c r="H35" s="1"/>
  <c r="J33"/>
  <c r="J35" s="1"/>
  <c r="G33"/>
  <c r="I33"/>
  <c r="I35" s="1"/>
  <c r="I32"/>
  <c r="J32"/>
  <c r="H32"/>
  <c r="E33" i="5" l="1"/>
  <c r="M35" i="3"/>
  <c r="L32"/>
  <c r="I32"/>
  <c r="J32"/>
  <c r="G32"/>
  <c r="B33"/>
  <c r="H32"/>
  <c r="O32"/>
  <c r="O34" s="1"/>
  <c r="O35" s="1"/>
  <c r="N32"/>
  <c r="N34" s="1"/>
  <c r="N35" s="1"/>
  <c r="L34" i="5"/>
  <c r="K32"/>
  <c r="E32" s="1"/>
  <c r="L34" i="3"/>
  <c r="K32"/>
  <c r="F32"/>
  <c r="E33"/>
  <c r="G32" i="1"/>
  <c r="M32"/>
  <c r="M34" s="1"/>
  <c r="M35" s="1"/>
  <c r="K33"/>
  <c r="O35"/>
  <c r="G35"/>
  <c r="F35" s="1"/>
  <c r="F33"/>
  <c r="L34"/>
  <c r="N35"/>
  <c r="F32"/>
  <c r="L35" i="5" l="1"/>
  <c r="K35" s="1"/>
  <c r="E35" s="1"/>
  <c r="K34"/>
  <c r="E34" s="1"/>
  <c r="C34" s="1"/>
  <c r="C35" s="1"/>
  <c r="E32" i="3"/>
  <c r="L35"/>
  <c r="K35" s="1"/>
  <c r="E35" s="1"/>
  <c r="K34"/>
  <c r="E34" s="1"/>
  <c r="C34" s="1"/>
  <c r="C35" s="1"/>
  <c r="K32" i="1"/>
  <c r="E32" s="1"/>
  <c r="K34"/>
  <c r="E34" s="1"/>
  <c r="C34" s="1"/>
  <c r="L35"/>
  <c r="E33"/>
  <c r="C35" l="1"/>
  <c r="K35"/>
  <c r="E35" s="1"/>
</calcChain>
</file>

<file path=xl/sharedStrings.xml><?xml version="1.0" encoding="utf-8"?>
<sst xmlns="http://schemas.openxmlformats.org/spreadsheetml/2006/main" count="638" uniqueCount="150">
  <si>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</si>
  <si>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</si>
  <si>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</si>
  <si>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</si>
  <si>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Вознаграждение за организацию обслуживание МКД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</si>
  <si>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</si>
  <si>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</si>
  <si>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</si>
  <si>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</si>
  <si>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</si>
  <si>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</si>
  <si>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</si>
  <si>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</si>
  <si>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</si>
  <si>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</si>
  <si>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</si>
  <si>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</si>
  <si>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</si>
  <si>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</si>
  <si>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</si>
  <si>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</si>
  <si>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</si>
  <si>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</si>
  <si>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</si>
  <si>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Отчет Обслуживающей организации ООО " Статус2"  по выполнению работ по содержанию и текущему ремонту жилого фонда, 2015г.</t>
  </si>
  <si>
    <t>Р.В. Федорова</t>
  </si>
  <si>
    <t>Плановое начисление за 2015 год,  руб.</t>
  </si>
  <si>
    <t>Фактическая оплата за  2015 год,  руб.</t>
  </si>
  <si>
    <t>Фактическое выполнение за 2015 год, руб.</t>
  </si>
  <si>
    <t>Содержание общего имущества</t>
  </si>
  <si>
    <t>Требование пожарной безопасности</t>
  </si>
  <si>
    <t>Улица Энтузиастов, дом 10А</t>
  </si>
  <si>
    <t>Улица Энтузиастов, дом 8а</t>
  </si>
  <si>
    <t>Улица Энтузиастов, дом 22 В</t>
  </si>
  <si>
    <t xml:space="preserve">Перечень выполненных работ </t>
  </si>
  <si>
    <t>за 2015г.</t>
  </si>
  <si>
    <r>
      <t xml:space="preserve">ул. Энтузиастов, д.8а-  </t>
    </r>
    <r>
      <rPr>
        <b/>
        <sz val="20"/>
        <color indexed="10"/>
        <rFont val="Arial Cyr"/>
        <charset val="204"/>
      </rPr>
      <t>ООО "Статус 2"</t>
    </r>
  </si>
  <si>
    <t>План</t>
  </si>
  <si>
    <t>Месяц</t>
  </si>
  <si>
    <t>Вид работ</t>
  </si>
  <si>
    <t>Ед. изм.</t>
  </si>
  <si>
    <t>Кол-во</t>
  </si>
  <si>
    <t>Сумма,руб</t>
  </si>
  <si>
    <t>Примечание</t>
  </si>
  <si>
    <t>Общестроительные работы</t>
  </si>
  <si>
    <t>июнь</t>
  </si>
  <si>
    <t>Ремонт кровли б/у</t>
  </si>
  <si>
    <t>м2</t>
  </si>
  <si>
    <t>сентябрь</t>
  </si>
  <si>
    <t>Дератизация чердачного помещения</t>
  </si>
  <si>
    <t>октябрь</t>
  </si>
  <si>
    <t>Обшивка рубероидом б/у</t>
  </si>
  <si>
    <t>Крепление наличников</t>
  </si>
  <si>
    <t>м</t>
  </si>
  <si>
    <t>Зашивка доской б/у</t>
  </si>
  <si>
    <t>Всего:</t>
  </si>
  <si>
    <t>тр</t>
  </si>
  <si>
    <t>Техническое обслуживание</t>
  </si>
  <si>
    <t>февраль</t>
  </si>
  <si>
    <t>Установка бруса б/у 40*40</t>
  </si>
  <si>
    <t>м3</t>
  </si>
  <si>
    <t>Установка бруса б/у 50*150</t>
  </si>
  <si>
    <t>то</t>
  </si>
  <si>
    <t>апрель</t>
  </si>
  <si>
    <t>Смена остекления б/у</t>
  </si>
  <si>
    <t>Смена замка</t>
  </si>
  <si>
    <t>шт</t>
  </si>
  <si>
    <t xml:space="preserve">Смена проушин </t>
  </si>
  <si>
    <t>июль</t>
  </si>
  <si>
    <t>Установка адресных табличек</t>
  </si>
  <si>
    <t>Смена пружин</t>
  </si>
  <si>
    <t>Пристрожка дв. полотна</t>
  </si>
  <si>
    <t xml:space="preserve">ноябрь </t>
  </si>
  <si>
    <t>Механизированная уборка придомовой территории.</t>
  </si>
  <si>
    <t>Сантехнические работы</t>
  </si>
  <si>
    <t>Установка счетчиков ф25</t>
  </si>
  <si>
    <t>Установка счетчиков ф15</t>
  </si>
  <si>
    <t>Установка заглушки ф15</t>
  </si>
  <si>
    <t>ноябрь</t>
  </si>
  <si>
    <t>Восстановление системы ТС</t>
  </si>
  <si>
    <t>м.п.</t>
  </si>
  <si>
    <t>январь</t>
  </si>
  <si>
    <t>Прочистка труб</t>
  </si>
  <si>
    <t>Промывка труб</t>
  </si>
  <si>
    <t>март</t>
  </si>
  <si>
    <t>август</t>
  </si>
  <si>
    <t>Электротехнические работы</t>
  </si>
  <si>
    <t>Замена ламп накаливания ЛОН-95</t>
  </si>
  <si>
    <t>Замена ламп накаливания NЕ</t>
  </si>
  <si>
    <t>Замена ламп энергосберегающих GAUS</t>
  </si>
  <si>
    <t>шт.</t>
  </si>
  <si>
    <t>Замена ламп энергосберегающих G-23</t>
  </si>
  <si>
    <t xml:space="preserve">Установка - хомут стяжной </t>
  </si>
  <si>
    <t xml:space="preserve">Замена ламп накаливания NeFS-mini </t>
  </si>
  <si>
    <t>май</t>
  </si>
  <si>
    <t>Замена ламп  накаливания ЛОН-75</t>
  </si>
  <si>
    <t>Замена ламп  накаливания ЛН-75</t>
  </si>
  <si>
    <t>Замена ламп  энергосберегающей Navigator G23</t>
  </si>
  <si>
    <t>Замена ламп  энергосберегающей Navigator E27</t>
  </si>
  <si>
    <t>Замена выключателя</t>
  </si>
  <si>
    <t>Замена патрона Е-27</t>
  </si>
  <si>
    <t>Замена ламп  энергосберегающей Navigator Е27</t>
  </si>
  <si>
    <t>декабрь</t>
  </si>
  <si>
    <t>Ремонт вводного кабеля</t>
  </si>
  <si>
    <t>Замена автоматического выключателя 63А</t>
  </si>
  <si>
    <t>Замена ламп накаливания ЛОН Е27 40W</t>
  </si>
  <si>
    <t>ИТОГО:</t>
  </si>
  <si>
    <r>
      <t xml:space="preserve">ул. Энтузиастов, д.10а-  </t>
    </r>
    <r>
      <rPr>
        <b/>
        <sz val="20"/>
        <color indexed="10"/>
        <rFont val="Arial Cyr"/>
        <charset val="204"/>
      </rPr>
      <t>ООО "Статус 2"</t>
    </r>
  </si>
  <si>
    <t>Изготовление и установка окон</t>
  </si>
  <si>
    <t>Уборка снега вручную</t>
  </si>
  <si>
    <t>Смена петель</t>
  </si>
  <si>
    <t xml:space="preserve">Благоустройство </t>
  </si>
  <si>
    <t>Замена ламп накаливания ЛОН-75</t>
  </si>
  <si>
    <t>Замена- патрон керамический</t>
  </si>
  <si>
    <r>
      <t xml:space="preserve">ул. Энтузиастов, д.22в-  </t>
    </r>
    <r>
      <rPr>
        <b/>
        <sz val="20"/>
        <color indexed="10"/>
        <rFont val="Arial Cyr"/>
        <charset val="204"/>
      </rPr>
      <t>ООО "Статус 2"</t>
    </r>
  </si>
  <si>
    <t>Установка перил б/у</t>
  </si>
  <si>
    <t>мп</t>
  </si>
  <si>
    <t>Ремонт полов б/у</t>
  </si>
  <si>
    <t>Обшивка стен ДВП б/у</t>
  </si>
  <si>
    <t>Установка притворной планки на дверь б/у</t>
  </si>
  <si>
    <t>Смена дв. навесов б/у</t>
  </si>
  <si>
    <t>Смена дв. ручек б/у</t>
  </si>
  <si>
    <t>Смена шпингалетов б/у</t>
  </si>
  <si>
    <t>Изготовление и установка двери</t>
  </si>
  <si>
    <t>Смена проушин б/у</t>
  </si>
  <si>
    <t>Установка вентеля ф 15 мм</t>
  </si>
  <si>
    <t>Прочистили канал-ю</t>
  </si>
  <si>
    <t>Откачка воды</t>
  </si>
  <si>
    <t>Установка переходника ф 120х100</t>
  </si>
  <si>
    <t>Установка перехода ф 120х100</t>
  </si>
  <si>
    <t>Установка муфты ф 100 мм</t>
  </si>
  <si>
    <t>Смена манжета ф 100 мм</t>
  </si>
  <si>
    <t>Установка компенсатора</t>
  </si>
  <si>
    <t>Установка полуотвода</t>
  </si>
  <si>
    <t>Смена трубы ПВХ</t>
  </si>
  <si>
    <t>Установка муфты ф 15 мм</t>
  </si>
  <si>
    <t>Установка заглушки ф 15 мм</t>
  </si>
  <si>
    <t>Перепаковка контрогайки</t>
  </si>
  <si>
    <t>Перепаковка к/гайки</t>
  </si>
  <si>
    <t>Включение автомата</t>
  </si>
  <si>
    <t>Замена автомата</t>
  </si>
  <si>
    <t>Замена- выключатель одно полюсной</t>
  </si>
  <si>
    <t>Замена выключателя 1 кл ВА 16-131</t>
  </si>
  <si>
    <t>С.А. Глебов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</si>
  <si>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</si>
  <si>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</si>
  <si>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</si>
  <si>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</si>
  <si>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</si>
  <si>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ПРОСРОЧЕННАЯ ЗАДОЛЖЕННОСТЬ  ПО ОПЛАТЕ ЖКУ
на 01.01.2016г. составляет: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</si>
</sst>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;[Red]#,##0"/>
    <numFmt numFmtId="166" formatCode="#,##0_р_.;[Red]#,##0_р_."/>
    <numFmt numFmtId="167" formatCode="#,##0.0;[Red]#,##0.0"/>
  </numFmts>
  <fonts count="32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20"/>
      <name val="Arial Cyr"/>
      <charset val="204"/>
    </font>
    <font>
      <b/>
      <sz val="20"/>
      <color indexed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6" fillId="0" borderId="1" xfId="0" applyFont="1" applyFill="1" applyBorder="1" applyAlignment="1"/>
    <xf numFmtId="164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7" fillId="0" borderId="6" xfId="0" applyFont="1" applyBorder="1" applyAlignment="1">
      <alignment vertical="center" wrapText="1"/>
    </xf>
    <xf numFmtId="9" fontId="6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Fill="1" applyBorder="1" applyAlignment="1" applyProtection="1">
      <alignment horizontal="center" vertical="center"/>
      <protection locked="0"/>
    </xf>
    <xf numFmtId="165" fontId="9" fillId="0" borderId="6" xfId="0" applyNumberFormat="1" applyFont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9" fontId="6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Fill="1" applyBorder="1" applyAlignment="1" applyProtection="1">
      <alignment horizontal="center" vertical="center"/>
      <protection locked="0"/>
    </xf>
    <xf numFmtId="165" fontId="9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3" fontId="1" fillId="0" borderId="0" xfId="0" applyNumberFormat="1" applyFont="1"/>
    <xf numFmtId="0" fontId="7" fillId="0" borderId="21" xfId="0" applyFont="1" applyBorder="1" applyAlignment="1">
      <alignment vertical="center" wrapText="1"/>
    </xf>
    <xf numFmtId="9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0" fontId="6" fillId="0" borderId="6" xfId="0" applyFont="1" applyFill="1" applyBorder="1" applyAlignment="1"/>
    <xf numFmtId="164" fontId="1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6" fontId="7" fillId="0" borderId="2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9" fontId="1" fillId="0" borderId="16" xfId="0" applyNumberFormat="1" applyFont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1" fillId="0" borderId="2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2" xfId="0" applyFont="1" applyBorder="1"/>
    <xf numFmtId="165" fontId="1" fillId="0" borderId="0" xfId="0" applyNumberFormat="1" applyFont="1" applyBorder="1"/>
    <xf numFmtId="167" fontId="7" fillId="0" borderId="6" xfId="0" applyNumberFormat="1" applyFont="1" applyFill="1" applyBorder="1" applyAlignment="1">
      <alignment horizontal="center" vertical="center"/>
    </xf>
    <xf numFmtId="165" fontId="9" fillId="0" borderId="30" xfId="0" applyNumberFormat="1" applyFont="1" applyBorder="1" applyAlignment="1">
      <alignment horizontal="center" vertical="center"/>
    </xf>
    <xf numFmtId="166" fontId="9" fillId="0" borderId="30" xfId="0" applyNumberFormat="1" applyFont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65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1" xfId="0" applyFont="1" applyFill="1" applyBorder="1" applyAlignment="1" applyProtection="1"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" fontId="7" fillId="0" borderId="33" xfId="0" applyNumberFormat="1" applyFont="1" applyBorder="1" applyAlignment="1">
      <alignment horizontal="left" vertical="center" wrapText="1"/>
    </xf>
    <xf numFmtId="3" fontId="7" fillId="0" borderId="3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left" vertical="center" wrapText="1"/>
    </xf>
    <xf numFmtId="3" fontId="7" fillId="0" borderId="34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left" vertical="center" wrapText="1"/>
    </xf>
    <xf numFmtId="3" fontId="7" fillId="0" borderId="35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 wrapText="1"/>
    </xf>
    <xf numFmtId="1" fontId="9" fillId="0" borderId="35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/>
    <xf numFmtId="164" fontId="1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27" xfId="0" applyNumberFormat="1" applyFont="1" applyFill="1" applyBorder="1" applyAlignment="1">
      <alignment horizontal="center"/>
    </xf>
    <xf numFmtId="2" fontId="1" fillId="3" borderId="28" xfId="0" applyNumberFormat="1" applyFont="1" applyFill="1" applyBorder="1" applyAlignment="1">
      <alignment horizontal="center"/>
    </xf>
    <xf numFmtId="2" fontId="1" fillId="3" borderId="29" xfId="0" applyNumberFormat="1" applyFont="1" applyFill="1" applyBorder="1" applyAlignment="1">
      <alignment horizontal="center"/>
    </xf>
    <xf numFmtId="0" fontId="1" fillId="4" borderId="0" xfId="0" applyFont="1" applyFill="1"/>
    <xf numFmtId="0" fontId="7" fillId="3" borderId="11" xfId="0" applyFont="1" applyFill="1" applyBorder="1" applyAlignment="1">
      <alignment vertical="center" wrapText="1"/>
    </xf>
    <xf numFmtId="9" fontId="6" fillId="3" borderId="11" xfId="0" applyNumberFormat="1" applyFont="1" applyFill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9" fillId="3" borderId="31" xfId="0" applyNumberFormat="1" applyFont="1" applyFill="1" applyBorder="1" applyAlignment="1">
      <alignment horizontal="center" vertical="center"/>
    </xf>
    <xf numFmtId="165" fontId="9" fillId="3" borderId="24" xfId="0" applyNumberFormat="1" applyFont="1" applyFill="1" applyBorder="1" applyAlignment="1">
      <alignment horizontal="center" vertical="center"/>
    </xf>
    <xf numFmtId="165" fontId="9" fillId="3" borderId="25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vertical="center" wrapText="1"/>
    </xf>
    <xf numFmtId="10" fontId="6" fillId="5" borderId="6" xfId="0" applyNumberFormat="1" applyFont="1" applyFill="1" applyBorder="1" applyAlignment="1">
      <alignment horizontal="center" vertical="center"/>
    </xf>
    <xf numFmtId="167" fontId="7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7" fillId="5" borderId="6" xfId="0" applyNumberFormat="1" applyFont="1" applyFill="1" applyBorder="1" applyAlignment="1">
      <alignment horizontal="center" vertical="center"/>
    </xf>
    <xf numFmtId="165" fontId="9" fillId="5" borderId="30" xfId="0" applyNumberFormat="1" applyFont="1" applyFill="1" applyBorder="1" applyAlignment="1">
      <alignment horizontal="center" vertical="center"/>
    </xf>
    <xf numFmtId="165" fontId="9" fillId="5" borderId="9" xfId="0" applyNumberFormat="1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4" fontId="16" fillId="0" borderId="29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  <xf numFmtId="4" fontId="16" fillId="0" borderId="28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textRotation="90" wrapText="1"/>
    </xf>
    <xf numFmtId="0" fontId="17" fillId="0" borderId="48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4" fontId="3" fillId="4" borderId="14" xfId="0" applyNumberFormat="1" applyFont="1" applyFill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8" fillId="0" borderId="14" xfId="0" applyFont="1" applyBorder="1" applyAlignment="1">
      <alignment vertical="top"/>
    </xf>
    <xf numFmtId="0" fontId="18" fillId="0" borderId="14" xfId="0" applyFont="1" applyBorder="1" applyAlignment="1">
      <alignment horizontal="center" vertical="center" wrapText="1"/>
    </xf>
    <xf numFmtId="4" fontId="3" fillId="4" borderId="14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left"/>
    </xf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vertical="top" wrapText="1"/>
    </xf>
    <xf numFmtId="0" fontId="16" fillId="0" borderId="23" xfId="0" applyFont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vertical="center" wrapText="1"/>
    </xf>
    <xf numFmtId="0" fontId="20" fillId="0" borderId="24" xfId="0" applyFont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4" fontId="21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6" fillId="0" borderId="43" xfId="0" applyFont="1" applyBorder="1" applyAlignment="1">
      <alignment horizontal="center" vertical="center" textRotation="90" wrapText="1"/>
    </xf>
    <xf numFmtId="0" fontId="19" fillId="0" borderId="4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4" fontId="21" fillId="0" borderId="28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4" fontId="0" fillId="0" borderId="0" xfId="0" applyNumberFormat="1"/>
    <xf numFmtId="0" fontId="16" fillId="0" borderId="8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8" fillId="0" borderId="9" xfId="0" applyFont="1" applyBorder="1" applyAlignment="1">
      <alignment horizontal="center" vertical="top" wrapText="1"/>
    </xf>
    <xf numFmtId="0" fontId="18" fillId="0" borderId="14" xfId="0" applyFont="1" applyBorder="1" applyAlignment="1">
      <alignment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9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18" fillId="0" borderId="14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19" fillId="0" borderId="48" xfId="0" applyFont="1" applyBorder="1" applyAlignment="1">
      <alignment horizontal="center" vertical="center"/>
    </xf>
    <xf numFmtId="0" fontId="18" fillId="0" borderId="14" xfId="0" applyFont="1" applyBorder="1" applyAlignment="1">
      <alignment horizontal="left"/>
    </xf>
    <xf numFmtId="0" fontId="0" fillId="0" borderId="49" xfId="0" applyBorder="1" applyAlignment="1">
      <alignment vertical="center"/>
    </xf>
    <xf numFmtId="0" fontId="16" fillId="0" borderId="53" xfId="0" applyFont="1" applyBorder="1" applyAlignment="1">
      <alignment horizontal="center" vertical="center" textRotation="90" wrapText="1"/>
    </xf>
    <xf numFmtId="0" fontId="21" fillId="0" borderId="46" xfId="0" applyFont="1" applyBorder="1" applyAlignment="1">
      <alignment horizontal="center" vertical="center"/>
    </xf>
    <xf numFmtId="4" fontId="21" fillId="0" borderId="46" xfId="0" applyNumberFormat="1" applyFont="1" applyBorder="1" applyAlignment="1">
      <alignment vertical="center"/>
    </xf>
    <xf numFmtId="0" fontId="0" fillId="0" borderId="54" xfId="0" applyBorder="1" applyAlignment="1">
      <alignment vertical="center"/>
    </xf>
    <xf numFmtId="0" fontId="2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 textRotation="90" wrapText="1"/>
    </xf>
    <xf numFmtId="0" fontId="19" fillId="4" borderId="50" xfId="0" applyFont="1" applyFill="1" applyBorder="1" applyAlignment="1">
      <alignment horizontal="center" vertical="center"/>
    </xf>
    <xf numFmtId="0" fontId="21" fillId="0" borderId="50" xfId="0" applyFont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/>
    </xf>
    <xf numFmtId="4" fontId="0" fillId="4" borderId="50" xfId="0" applyNumberFormat="1" applyFill="1" applyBorder="1"/>
    <xf numFmtId="0" fontId="0" fillId="4" borderId="55" xfId="0" applyFill="1" applyBorder="1"/>
    <xf numFmtId="0" fontId="0" fillId="4" borderId="0" xfId="0" applyFill="1"/>
    <xf numFmtId="0" fontId="16" fillId="4" borderId="8" xfId="0" applyFont="1" applyFill="1" applyBorder="1" applyAlignment="1">
      <alignment horizontal="center" vertical="center" textRotation="90" wrapText="1"/>
    </xf>
    <xf numFmtId="0" fontId="20" fillId="0" borderId="9" xfId="0" applyFont="1" applyBorder="1" applyAlignment="1">
      <alignment horizontal="left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10" xfId="0" applyFill="1" applyBorder="1"/>
    <xf numFmtId="0" fontId="23" fillId="0" borderId="14" xfId="0" applyFont="1" applyBorder="1" applyAlignment="1">
      <alignment horizontal="center" vertical="top" wrapText="1"/>
    </xf>
    <xf numFmtId="0" fontId="0" fillId="4" borderId="51" xfId="0" applyFill="1" applyBorder="1"/>
    <xf numFmtId="0" fontId="16" fillId="4" borderId="13" xfId="0" applyFont="1" applyFill="1" applyBorder="1" applyAlignment="1">
      <alignment horizontal="center" vertical="center" textRotation="90" wrapText="1"/>
    </xf>
    <xf numFmtId="0" fontId="19" fillId="4" borderId="9" xfId="0" applyFont="1" applyFill="1" applyBorder="1" applyAlignment="1">
      <alignment wrapText="1"/>
    </xf>
    <xf numFmtId="0" fontId="19" fillId="4" borderId="14" xfId="0" applyFont="1" applyFill="1" applyBorder="1" applyAlignment="1">
      <alignment horizontal="center" vertical="center"/>
    </xf>
    <xf numFmtId="0" fontId="0" fillId="4" borderId="15" xfId="0" applyFill="1" applyBorder="1"/>
    <xf numFmtId="0" fontId="19" fillId="0" borderId="50" xfId="0" applyFont="1" applyBorder="1" applyAlignment="1">
      <alignment horizontal="center" vertical="center"/>
    </xf>
    <xf numFmtId="0" fontId="24" fillId="0" borderId="9" xfId="0" applyFont="1" applyBorder="1" applyAlignment="1">
      <alignment vertical="top" wrapText="1"/>
    </xf>
    <xf numFmtId="0" fontId="25" fillId="0" borderId="9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center" wrapText="1"/>
    </xf>
    <xf numFmtId="4" fontId="3" fillId="0" borderId="50" xfId="0" applyNumberFormat="1" applyFont="1" applyFill="1" applyBorder="1" applyAlignment="1">
      <alignment horizontal="center" vertical="center" wrapText="1"/>
    </xf>
    <xf numFmtId="0" fontId="0" fillId="4" borderId="15" xfId="0" applyFill="1" applyBorder="1" applyAlignment="1">
      <alignment vertical="center"/>
    </xf>
    <xf numFmtId="0" fontId="16" fillId="4" borderId="23" xfId="0" applyFont="1" applyFill="1" applyBorder="1" applyAlignment="1">
      <alignment horizontal="center" vertical="center" textRotation="90" wrapText="1"/>
    </xf>
    <xf numFmtId="0" fontId="19" fillId="4" borderId="24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4" fontId="0" fillId="4" borderId="50" xfId="0" applyNumberFormat="1" applyFill="1" applyBorder="1" applyAlignment="1">
      <alignment vertical="center"/>
    </xf>
    <xf numFmtId="0" fontId="0" fillId="4" borderId="55" xfId="0" applyFill="1" applyBorder="1" applyAlignment="1">
      <alignment vertical="center"/>
    </xf>
    <xf numFmtId="0" fontId="22" fillId="0" borderId="46" xfId="0" applyFont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/>
    </xf>
    <xf numFmtId="4" fontId="0" fillId="4" borderId="46" xfId="0" applyNumberFormat="1" applyFill="1" applyBorder="1" applyAlignment="1">
      <alignment vertical="center"/>
    </xf>
    <xf numFmtId="0" fontId="0" fillId="4" borderId="49" xfId="0" applyFill="1" applyBorder="1" applyAlignment="1">
      <alignment vertical="center"/>
    </xf>
    <xf numFmtId="0" fontId="19" fillId="4" borderId="48" xfId="0" applyFont="1" applyFill="1" applyBorder="1" applyAlignment="1">
      <alignment horizontal="center" vertical="center"/>
    </xf>
    <xf numFmtId="0" fontId="23" fillId="0" borderId="14" xfId="0" applyFont="1" applyBorder="1" applyAlignment="1">
      <alignment vertical="top" wrapText="1"/>
    </xf>
    <xf numFmtId="0" fontId="23" fillId="0" borderId="14" xfId="0" applyFont="1" applyBorder="1" applyAlignment="1">
      <alignment horizontal="center" vertical="center" wrapText="1"/>
    </xf>
    <xf numFmtId="4" fontId="26" fillId="4" borderId="14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 wrapText="1"/>
    </xf>
    <xf numFmtId="1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vertical="top" wrapText="1"/>
    </xf>
    <xf numFmtId="0" fontId="19" fillId="4" borderId="57" xfId="0" applyFont="1" applyFill="1" applyBorder="1" applyAlignment="1">
      <alignment horizontal="center" vertical="center"/>
    </xf>
    <xf numFmtId="0" fontId="0" fillId="4" borderId="51" xfId="0" applyFill="1" applyBorder="1" applyAlignment="1">
      <alignment vertical="center"/>
    </xf>
    <xf numFmtId="0" fontId="20" fillId="0" borderId="24" xfId="0" applyFont="1" applyBorder="1" applyAlignment="1">
      <alignment wrapText="1"/>
    </xf>
    <xf numFmtId="0" fontId="21" fillId="0" borderId="2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4" fontId="0" fillId="0" borderId="28" xfId="0" applyNumberFormat="1" applyBorder="1" applyAlignment="1">
      <alignment vertical="center"/>
    </xf>
    <xf numFmtId="0" fontId="0" fillId="0" borderId="0" xfId="0" applyBorder="1"/>
    <xf numFmtId="0" fontId="16" fillId="0" borderId="9" xfId="0" applyFont="1" applyBorder="1" applyAlignment="1">
      <alignment horizontal="center" vertical="center" textRotation="90" wrapText="1"/>
    </xf>
    <xf numFmtId="0" fontId="24" fillId="0" borderId="9" xfId="0" applyFont="1" applyBorder="1" applyAlignment="1">
      <alignment wrapText="1"/>
    </xf>
    <xf numFmtId="0" fontId="24" fillId="0" borderId="9" xfId="0" applyFont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0" fillId="0" borderId="24" xfId="0" applyBorder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4" fontId="21" fillId="0" borderId="50" xfId="0" applyNumberFormat="1" applyFont="1" applyBorder="1" applyAlignment="1">
      <alignment vertical="center"/>
    </xf>
    <xf numFmtId="0" fontId="22" fillId="0" borderId="5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0" fontId="19" fillId="0" borderId="57" xfId="0" applyFont="1" applyBorder="1" applyAlignment="1">
      <alignment horizontal="center" vertical="center"/>
    </xf>
    <xf numFmtId="4" fontId="28" fillId="0" borderId="14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5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4" borderId="9" xfId="0" applyFont="1" applyFill="1" applyBorder="1" applyAlignment="1">
      <alignment horizontal="center" wrapText="1"/>
    </xf>
    <xf numFmtId="0" fontId="24" fillId="0" borderId="24" xfId="0" applyFont="1" applyBorder="1" applyAlignment="1">
      <alignment wrapText="1"/>
    </xf>
    <xf numFmtId="0" fontId="24" fillId="4" borderId="24" xfId="0" applyFont="1" applyFill="1" applyBorder="1" applyAlignment="1">
      <alignment horizontal="center" wrapText="1"/>
    </xf>
    <xf numFmtId="0" fontId="16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21" fillId="0" borderId="19" xfId="0" applyFont="1" applyBorder="1" applyAlignment="1">
      <alignment horizontal="center" vertical="center"/>
    </xf>
    <xf numFmtId="4" fontId="21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11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/>
    <xf numFmtId="0" fontId="17" fillId="0" borderId="9" xfId="0" applyFont="1" applyBorder="1" applyAlignment="1">
      <alignment horizontal="center" vertical="center"/>
    </xf>
    <xf numFmtId="0" fontId="11" fillId="0" borderId="50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center" vertical="center"/>
    </xf>
    <xf numFmtId="4" fontId="16" fillId="0" borderId="50" xfId="0" applyNumberFormat="1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20" fillId="0" borderId="50" xfId="0" applyFont="1" applyBorder="1" applyAlignment="1">
      <alignment horizontal="left" vertical="center" wrapText="1"/>
    </xf>
    <xf numFmtId="0" fontId="20" fillId="0" borderId="50" xfId="0" applyFont="1" applyBorder="1" applyAlignment="1">
      <alignment horizontal="center" vertical="center"/>
    </xf>
    <xf numFmtId="0" fontId="20" fillId="4" borderId="14" xfId="0" applyFont="1" applyFill="1" applyBorder="1" applyAlignment="1">
      <alignment wrapText="1"/>
    </xf>
    <xf numFmtId="4" fontId="0" fillId="4" borderId="14" xfId="0" applyNumberFormat="1" applyFill="1" applyBorder="1" applyAlignment="1">
      <alignment vertical="center"/>
    </xf>
    <xf numFmtId="0" fontId="23" fillId="0" borderId="9" xfId="0" applyFont="1" applyBorder="1" applyAlignment="1">
      <alignment vertical="top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top"/>
    </xf>
    <xf numFmtId="4" fontId="26" fillId="4" borderId="9" xfId="0" applyNumberFormat="1" applyFont="1" applyFill="1" applyBorder="1" applyAlignment="1">
      <alignment horizontal="center" vertical="center"/>
    </xf>
    <xf numFmtId="0" fontId="21" fillId="4" borderId="50" xfId="0" applyFont="1" applyFill="1" applyBorder="1" applyAlignment="1">
      <alignment horizontal="center" wrapText="1"/>
    </xf>
    <xf numFmtId="0" fontId="0" fillId="0" borderId="46" xfId="0" applyBorder="1" applyAlignment="1">
      <alignment horizontal="center" vertical="center"/>
    </xf>
    <xf numFmtId="4" fontId="0" fillId="0" borderId="46" xfId="0" applyNumberFormat="1" applyBorder="1" applyAlignment="1">
      <alignment vertical="center"/>
    </xf>
    <xf numFmtId="0" fontId="16" fillId="0" borderId="13" xfId="0" applyFont="1" applyBorder="1" applyAlignment="1">
      <alignment horizontal="center" vertical="center" textRotation="90" wrapText="1"/>
    </xf>
    <xf numFmtId="0" fontId="19" fillId="4" borderId="9" xfId="0" applyFont="1" applyFill="1" applyBorder="1" applyAlignment="1">
      <alignment horizontal="center" vertical="center"/>
    </xf>
    <xf numFmtId="0" fontId="19" fillId="0" borderId="50" xfId="0" applyFont="1" applyBorder="1" applyAlignment="1">
      <alignment horizontal="left" vertical="center" wrapText="1"/>
    </xf>
    <xf numFmtId="4" fontId="19" fillId="4" borderId="50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18" fillId="0" borderId="9" xfId="0" applyFont="1" applyBorder="1" applyAlignment="1">
      <alignment vertical="top"/>
    </xf>
    <xf numFmtId="0" fontId="18" fillId="0" borderId="9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4" fontId="3" fillId="4" borderId="9" xfId="0" applyNumberFormat="1" applyFont="1" applyFill="1" applyBorder="1" applyAlignment="1">
      <alignment horizontal="center" vertical="center"/>
    </xf>
    <xf numFmtId="0" fontId="16" fillId="0" borderId="59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50" xfId="0" applyBorder="1" applyAlignment="1">
      <alignment vertical="center" wrapText="1"/>
    </xf>
    <xf numFmtId="4" fontId="0" fillId="0" borderId="50" xfId="0" applyNumberFormat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4" fontId="3" fillId="4" borderId="46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textRotation="90" wrapText="1"/>
    </xf>
    <xf numFmtId="0" fontId="19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4" fontId="0" fillId="4" borderId="4" xfId="0" applyNumberFormat="1" applyFill="1" applyBorder="1"/>
    <xf numFmtId="0" fontId="0" fillId="4" borderId="5" xfId="0" applyFill="1" applyBorder="1"/>
    <xf numFmtId="0" fontId="18" fillId="0" borderId="9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18" fillId="0" borderId="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top" wrapText="1"/>
    </xf>
    <xf numFmtId="0" fontId="19" fillId="4" borderId="50" xfId="0" applyFont="1" applyFill="1" applyBorder="1" applyAlignment="1">
      <alignment vertical="center"/>
    </xf>
    <xf numFmtId="0" fontId="25" fillId="0" borderId="9" xfId="0" applyFont="1" applyBorder="1" applyAlignment="1">
      <alignment vertical="top" wrapText="1"/>
    </xf>
    <xf numFmtId="4" fontId="3" fillId="0" borderId="50" xfId="0" applyNumberFormat="1" applyFont="1" applyFill="1" applyBorder="1" applyAlignment="1">
      <alignment vertical="center"/>
    </xf>
    <xf numFmtId="0" fontId="23" fillId="0" borderId="14" xfId="0" applyFont="1" applyBorder="1" applyAlignment="1">
      <alignment vertical="top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top"/>
    </xf>
    <xf numFmtId="4" fontId="26" fillId="4" borderId="14" xfId="0" applyNumberFormat="1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top" wrapText="1"/>
    </xf>
    <xf numFmtId="4" fontId="26" fillId="4" borderId="9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wrapText="1"/>
    </xf>
    <xf numFmtId="0" fontId="0" fillId="0" borderId="26" xfId="0" applyBorder="1" applyAlignment="1">
      <alignment vertical="center"/>
    </xf>
    <xf numFmtId="0" fontId="18" fillId="0" borderId="9" xfId="0" applyFont="1" applyBorder="1" applyAlignment="1"/>
    <xf numFmtId="0" fontId="19" fillId="0" borderId="46" xfId="0" applyFont="1" applyBorder="1" applyAlignment="1">
      <alignment horizontal="center" vertical="center"/>
    </xf>
    <xf numFmtId="4" fontId="30" fillId="3" borderId="2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vertical="center"/>
    </xf>
    <xf numFmtId="4" fontId="3" fillId="4" borderId="14" xfId="0" applyNumberFormat="1" applyFont="1" applyFill="1" applyBorder="1" applyAlignment="1">
      <alignment horizontal="center" vertical="center"/>
    </xf>
    <xf numFmtId="0" fontId="19" fillId="4" borderId="50" xfId="0" applyFont="1" applyFill="1" applyBorder="1" applyAlignment="1">
      <alignment horizontal="center" vertical="center"/>
    </xf>
    <xf numFmtId="4" fontId="3" fillId="4" borderId="14" xfId="0" applyNumberFormat="1" applyFont="1" applyFill="1" applyBorder="1" applyAlignment="1">
      <alignment horizontal="center" vertical="center" wrapText="1"/>
    </xf>
    <xf numFmtId="0" fontId="19" fillId="4" borderId="48" xfId="0" applyFont="1" applyFill="1" applyBorder="1" applyAlignment="1">
      <alignment horizontal="center" vertical="center"/>
    </xf>
    <xf numFmtId="4" fontId="26" fillId="4" borderId="9" xfId="0" applyNumberFormat="1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" fontId="7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" fontId="7" fillId="2" borderId="6" xfId="0" applyNumberFormat="1" applyFont="1" applyFill="1" applyBorder="1" applyAlignment="1" applyProtection="1">
      <alignment horizontal="left" vertical="center" wrapText="1"/>
      <protection locked="0"/>
    </xf>
    <xf numFmtId="1" fontId="7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33" xfId="0" applyFont="1" applyFill="1" applyBorder="1" applyAlignment="1" applyProtection="1">
      <alignment horizontal="center" vertical="center" textRotation="90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4" fontId="28" fillId="0" borderId="9" xfId="0" applyNumberFormat="1" applyFont="1" applyBorder="1" applyAlignment="1">
      <alignment horizontal="center" vertical="center"/>
    </xf>
    <xf numFmtId="4" fontId="28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vertical="center"/>
    </xf>
    <xf numFmtId="4" fontId="3" fillId="4" borderId="14" xfId="0" applyNumberFormat="1" applyFont="1" applyFill="1" applyBorder="1" applyAlignment="1">
      <alignment horizontal="center" vertical="center"/>
    </xf>
    <xf numFmtId="4" fontId="3" fillId="4" borderId="46" xfId="0" applyNumberFormat="1" applyFont="1" applyFill="1" applyBorder="1" applyAlignment="1">
      <alignment horizontal="center" vertical="center"/>
    </xf>
    <xf numFmtId="4" fontId="3" fillId="4" borderId="50" xfId="0" applyNumberFormat="1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/>
    </xf>
    <xf numFmtId="0" fontId="19" fillId="4" borderId="50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6" fillId="4" borderId="9" xfId="0" applyNumberFormat="1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6" borderId="40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4" fontId="21" fillId="0" borderId="50" xfId="0" applyNumberFormat="1" applyFont="1" applyBorder="1" applyAlignment="1">
      <alignment horizontal="center" vertical="center"/>
    </xf>
    <xf numFmtId="4" fontId="28" fillId="0" borderId="50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center" vertical="center"/>
    </xf>
    <xf numFmtId="0" fontId="19" fillId="4" borderId="48" xfId="0" applyFont="1" applyFill="1" applyBorder="1" applyAlignment="1">
      <alignment horizontal="center" vertical="center"/>
    </xf>
    <xf numFmtId="4" fontId="26" fillId="4" borderId="9" xfId="0" applyNumberFormat="1" applyFont="1" applyFill="1" applyBorder="1" applyAlignment="1">
      <alignment horizontal="center" vertical="center" wrapText="1"/>
    </xf>
    <xf numFmtId="4" fontId="27" fillId="0" borderId="9" xfId="0" applyNumberFormat="1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4" fontId="27" fillId="0" borderId="46" xfId="0" applyNumberFormat="1" applyFont="1" applyBorder="1" applyAlignment="1">
      <alignment horizontal="center" vertical="center"/>
    </xf>
    <xf numFmtId="4" fontId="27" fillId="0" borderId="50" xfId="0" applyNumberFormat="1" applyFont="1" applyBorder="1" applyAlignment="1">
      <alignment horizontal="center" vertical="center"/>
    </xf>
    <xf numFmtId="0" fontId="19" fillId="4" borderId="46" xfId="0" applyFont="1" applyFill="1" applyBorder="1" applyAlignment="1">
      <alignment horizontal="center" vertical="center"/>
    </xf>
    <xf numFmtId="4" fontId="3" fillId="4" borderId="14" xfId="0" applyNumberFormat="1" applyFont="1" applyFill="1" applyBorder="1" applyAlignment="1">
      <alignment horizontal="center" vertical="center" wrapText="1"/>
    </xf>
    <xf numFmtId="4" fontId="0" fillId="4" borderId="14" xfId="0" applyNumberFormat="1" applyFill="1" applyBorder="1" applyAlignment="1">
      <alignment horizontal="center" vertical="center" wrapText="1"/>
    </xf>
    <xf numFmtId="4" fontId="0" fillId="4" borderId="46" xfId="0" applyNumberFormat="1" applyFill="1" applyBorder="1" applyAlignment="1">
      <alignment horizontal="center" vertical="center" wrapText="1"/>
    </xf>
    <xf numFmtId="4" fontId="0" fillId="4" borderId="50" xfId="0" applyNumberForma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workbookViewId="0">
      <selection activeCell="L52" sqref="L52"/>
    </sheetView>
  </sheetViews>
  <sheetFormatPr defaultRowHeight="12.75"/>
  <cols>
    <col min="1" max="1" width="22.140625" style="1" customWidth="1"/>
    <col min="2" max="2" width="8.42578125" style="1" customWidth="1"/>
    <col min="3" max="3" width="9.85546875" style="1" customWidth="1"/>
    <col min="4" max="4" width="9.140625" style="1"/>
    <col min="5" max="5" width="9.42578125" style="1" customWidth="1"/>
    <col min="6" max="6" width="7.85546875" style="1" customWidth="1"/>
    <col min="7" max="7" width="9.140625" style="1"/>
    <col min="8" max="8" width="12.42578125" style="1" customWidth="1"/>
    <col min="9" max="9" width="10" style="1" customWidth="1"/>
    <col min="10" max="10" width="9.140625" style="1"/>
    <col min="11" max="11" width="10.42578125" style="2" customWidth="1"/>
    <col min="12" max="12" width="11.28515625" style="1" customWidth="1"/>
    <col min="13" max="13" width="11.140625" style="1" customWidth="1"/>
    <col min="14" max="14" width="12.42578125" style="1" customWidth="1"/>
    <col min="15" max="15" width="10.42578125" style="1" customWidth="1"/>
    <col min="16" max="16384" width="9.140625" style="1"/>
  </cols>
  <sheetData>
    <row r="2" spans="1:15" ht="15.75">
      <c r="K2" s="385" t="s">
        <v>144</v>
      </c>
      <c r="L2" s="385"/>
      <c r="M2" s="385"/>
      <c r="N2" s="385"/>
    </row>
    <row r="3" spans="1:15" ht="15.75">
      <c r="K3" s="385" t="s">
        <v>145</v>
      </c>
      <c r="L3" s="385"/>
      <c r="M3" s="385"/>
      <c r="N3" s="385"/>
    </row>
    <row r="4" spans="1:15" ht="15.75">
      <c r="K4" s="385" t="s">
        <v>146</v>
      </c>
      <c r="L4" s="385"/>
      <c r="M4" s="385"/>
      <c r="N4" s="385"/>
    </row>
    <row r="7" spans="1:15" s="3" customFormat="1" ht="15.75">
      <c r="A7" s="395" t="s">
        <v>24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</row>
    <row r="8" spans="1:15" ht="18.75">
      <c r="A8" s="396" t="s">
        <v>31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</row>
    <row r="9" spans="1:15" ht="19.5" thickBot="1">
      <c r="A9" s="5" t="s">
        <v>0</v>
      </c>
      <c r="B9" s="4"/>
      <c r="C9" s="4"/>
      <c r="E9" s="138">
        <v>773.5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6" customFormat="1" ht="14.25" customHeight="1">
      <c r="A10" s="397" t="s">
        <v>1</v>
      </c>
      <c r="B10" s="399" t="s">
        <v>2</v>
      </c>
      <c r="C10" s="402" t="s">
        <v>3</v>
      </c>
      <c r="D10" s="404" t="s">
        <v>4</v>
      </c>
      <c r="E10" s="402" t="s">
        <v>5</v>
      </c>
      <c r="F10" s="406" t="s">
        <v>6</v>
      </c>
      <c r="G10" s="408" t="s">
        <v>7</v>
      </c>
      <c r="H10" s="408"/>
      <c r="I10" s="408"/>
      <c r="J10" s="409"/>
      <c r="K10" s="406" t="s">
        <v>8</v>
      </c>
      <c r="L10" s="410" t="s">
        <v>7</v>
      </c>
      <c r="M10" s="410"/>
      <c r="N10" s="410"/>
      <c r="O10" s="411"/>
    </row>
    <row r="11" spans="1:15" s="6" customFormat="1" ht="37.5" customHeight="1">
      <c r="A11" s="398"/>
      <c r="B11" s="400"/>
      <c r="C11" s="403"/>
      <c r="D11" s="405"/>
      <c r="E11" s="403"/>
      <c r="F11" s="407"/>
      <c r="G11" s="412" t="s">
        <v>9</v>
      </c>
      <c r="H11" s="412" t="s">
        <v>10</v>
      </c>
      <c r="I11" s="412" t="s">
        <v>11</v>
      </c>
      <c r="J11" s="414" t="s">
        <v>12</v>
      </c>
      <c r="K11" s="407"/>
      <c r="L11" s="413" t="s">
        <v>29</v>
      </c>
      <c r="M11" s="412" t="s">
        <v>13</v>
      </c>
      <c r="N11" s="413" t="s">
        <v>30</v>
      </c>
      <c r="O11" s="414" t="s">
        <v>14</v>
      </c>
    </row>
    <row r="12" spans="1:15" s="6" customFormat="1" ht="44.25" customHeight="1">
      <c r="A12" s="398"/>
      <c r="B12" s="401"/>
      <c r="C12" s="403"/>
      <c r="D12" s="405"/>
      <c r="E12" s="403"/>
      <c r="F12" s="407"/>
      <c r="G12" s="412"/>
      <c r="H12" s="412"/>
      <c r="I12" s="412"/>
      <c r="J12" s="414"/>
      <c r="K12" s="407"/>
      <c r="L12" s="413"/>
      <c r="M12" s="412"/>
      <c r="N12" s="413"/>
      <c r="O12" s="414"/>
    </row>
    <row r="13" spans="1:15" s="16" customFormat="1" ht="14.25" hidden="1" customHeight="1">
      <c r="A13" s="7"/>
      <c r="B13" s="8"/>
      <c r="C13" s="9"/>
      <c r="D13" s="10"/>
      <c r="E13" s="11"/>
      <c r="F13" s="12"/>
      <c r="G13" s="13"/>
      <c r="H13" s="13"/>
      <c r="I13" s="13"/>
      <c r="J13" s="13"/>
      <c r="K13" s="14"/>
      <c r="L13" s="13"/>
      <c r="M13" s="13"/>
      <c r="N13" s="13"/>
      <c r="O13" s="15"/>
    </row>
    <row r="14" spans="1:15" hidden="1">
      <c r="A14" s="17"/>
      <c r="B14" s="18"/>
      <c r="C14" s="19"/>
      <c r="D14" s="20"/>
      <c r="E14" s="21"/>
      <c r="F14" s="22"/>
      <c r="G14" s="23"/>
      <c r="H14" s="23"/>
      <c r="I14" s="23"/>
      <c r="J14" s="24"/>
      <c r="K14" s="25"/>
      <c r="L14" s="26"/>
      <c r="M14" s="26"/>
      <c r="N14" s="26"/>
      <c r="O14" s="27"/>
    </row>
    <row r="15" spans="1:15" hidden="1">
      <c r="A15" s="17"/>
      <c r="B15" s="28"/>
      <c r="C15" s="19"/>
      <c r="D15" s="20"/>
      <c r="E15" s="21"/>
      <c r="F15" s="22"/>
      <c r="G15" s="23"/>
      <c r="H15" s="23"/>
      <c r="I15" s="23"/>
      <c r="J15" s="24"/>
      <c r="K15" s="25"/>
      <c r="L15" s="23"/>
      <c r="M15" s="23"/>
      <c r="N15" s="23"/>
      <c r="O15" s="24"/>
    </row>
    <row r="16" spans="1:15" ht="13.5" hidden="1" thickBot="1">
      <c r="A16" s="29"/>
      <c r="B16" s="30"/>
      <c r="C16" s="31"/>
      <c r="D16" s="32"/>
      <c r="E16" s="33"/>
      <c r="F16" s="34"/>
      <c r="G16" s="35"/>
      <c r="H16" s="35"/>
      <c r="I16" s="35"/>
      <c r="J16" s="36"/>
      <c r="K16" s="37"/>
      <c r="L16" s="35"/>
      <c r="M16" s="35"/>
      <c r="N16" s="35"/>
      <c r="O16" s="36"/>
    </row>
    <row r="17" spans="1:15" s="49" customFormat="1" ht="13.5" hidden="1" thickBot="1">
      <c r="A17" s="38"/>
      <c r="B17" s="39"/>
      <c r="C17" s="40"/>
      <c r="D17" s="41"/>
      <c r="E17" s="42"/>
      <c r="F17" s="43"/>
      <c r="G17" s="44"/>
      <c r="H17" s="44"/>
      <c r="I17" s="44"/>
      <c r="J17" s="45"/>
      <c r="K17" s="46"/>
      <c r="L17" s="47"/>
      <c r="M17" s="47"/>
      <c r="N17" s="47"/>
      <c r="O17" s="48"/>
    </row>
    <row r="18" spans="1:15" hidden="1">
      <c r="A18" s="50"/>
      <c r="B18" s="51"/>
      <c r="C18" s="52"/>
      <c r="D18" s="53"/>
      <c r="E18" s="52"/>
      <c r="F18" s="52"/>
      <c r="G18" s="53"/>
      <c r="H18" s="53"/>
      <c r="I18" s="53"/>
      <c r="J18" s="53"/>
      <c r="K18" s="54"/>
      <c r="L18" s="55"/>
      <c r="M18" s="55"/>
      <c r="N18" s="55"/>
      <c r="O18" s="56"/>
    </row>
    <row r="19" spans="1:15" s="16" customFormat="1" ht="12.75" hidden="1" customHeight="1">
      <c r="A19" s="57"/>
      <c r="B19" s="58"/>
      <c r="C19" s="59"/>
      <c r="D19" s="60"/>
      <c r="E19" s="59"/>
      <c r="F19" s="61"/>
      <c r="G19" s="62"/>
      <c r="H19" s="62"/>
      <c r="I19" s="62"/>
      <c r="J19" s="63"/>
      <c r="K19" s="61"/>
      <c r="L19" s="62"/>
      <c r="M19" s="62"/>
      <c r="N19" s="62"/>
      <c r="O19" s="63"/>
    </row>
    <row r="20" spans="1:15" hidden="1">
      <c r="A20" s="17"/>
      <c r="B20" s="18"/>
      <c r="C20" s="64"/>
      <c r="D20" s="20"/>
      <c r="E20" s="64"/>
      <c r="F20" s="22"/>
      <c r="G20" s="23"/>
      <c r="H20" s="23"/>
      <c r="I20" s="23"/>
      <c r="J20" s="24"/>
      <c r="K20" s="25"/>
      <c r="L20" s="26"/>
      <c r="M20" s="26"/>
      <c r="N20" s="26"/>
      <c r="O20" s="27"/>
    </row>
    <row r="21" spans="1:15" hidden="1">
      <c r="A21" s="17"/>
      <c r="B21" s="28"/>
      <c r="C21" s="64"/>
      <c r="D21" s="20"/>
      <c r="E21" s="64"/>
      <c r="F21" s="22"/>
      <c r="G21" s="23"/>
      <c r="H21" s="23"/>
      <c r="I21" s="23"/>
      <c r="J21" s="24"/>
      <c r="K21" s="25"/>
      <c r="L21" s="23"/>
      <c r="M21" s="23"/>
      <c r="N21" s="23"/>
      <c r="O21" s="24"/>
    </row>
    <row r="22" spans="1:15" ht="13.5" hidden="1" thickBot="1">
      <c r="A22" s="29"/>
      <c r="B22" s="30"/>
      <c r="C22" s="65"/>
      <c r="D22" s="32"/>
      <c r="E22" s="65"/>
      <c r="F22" s="66"/>
      <c r="G22" s="67"/>
      <c r="H22" s="67"/>
      <c r="I22" s="67"/>
      <c r="J22" s="68"/>
      <c r="K22" s="69"/>
      <c r="L22" s="67"/>
      <c r="M22" s="67"/>
      <c r="N22" s="67"/>
      <c r="O22" s="68"/>
    </row>
    <row r="23" spans="1:15" ht="13.5" hidden="1" thickBot="1">
      <c r="A23" s="70"/>
      <c r="B23" s="71"/>
      <c r="C23" s="40"/>
      <c r="D23" s="41"/>
      <c r="E23" s="40"/>
      <c r="F23" s="72"/>
      <c r="G23" s="41"/>
      <c r="H23" s="41"/>
      <c r="I23" s="41"/>
      <c r="J23" s="73"/>
      <c r="K23" s="69"/>
      <c r="L23" s="74"/>
      <c r="M23" s="74"/>
      <c r="N23" s="74"/>
      <c r="O23" s="75"/>
    </row>
    <row r="24" spans="1:15" hidden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77"/>
      <c r="M24" s="77"/>
      <c r="N24" s="77"/>
      <c r="O24" s="79"/>
    </row>
    <row r="25" spans="1:15" hidden="1">
      <c r="A25" s="7"/>
      <c r="B25" s="8"/>
      <c r="C25" s="9"/>
      <c r="D25" s="10"/>
      <c r="E25" s="9"/>
      <c r="F25" s="12"/>
      <c r="G25" s="13"/>
      <c r="H25" s="13"/>
      <c r="I25" s="13"/>
      <c r="J25" s="13"/>
      <c r="K25" s="12"/>
      <c r="L25" s="13"/>
      <c r="M25" s="13"/>
      <c r="N25" s="13"/>
      <c r="O25" s="15"/>
    </row>
    <row r="26" spans="1:15" hidden="1">
      <c r="A26" s="17"/>
      <c r="B26" s="18"/>
      <c r="C26" s="64"/>
      <c r="D26" s="20"/>
      <c r="E26" s="64"/>
      <c r="F26" s="22"/>
      <c r="G26" s="23"/>
      <c r="H26" s="23"/>
      <c r="I26" s="23"/>
      <c r="J26" s="24"/>
      <c r="K26" s="25"/>
      <c r="L26" s="26"/>
      <c r="M26" s="26"/>
      <c r="N26" s="26"/>
      <c r="O26" s="27"/>
    </row>
    <row r="27" spans="1:15" ht="26.25" hidden="1" customHeight="1">
      <c r="A27" s="17"/>
      <c r="B27" s="28"/>
      <c r="C27" s="64"/>
      <c r="D27" s="20"/>
      <c r="E27" s="64"/>
      <c r="F27" s="22"/>
      <c r="G27" s="23"/>
      <c r="H27" s="23"/>
      <c r="I27" s="23"/>
      <c r="J27" s="24"/>
      <c r="K27" s="25"/>
      <c r="L27" s="23"/>
      <c r="M27" s="23"/>
      <c r="N27" s="23"/>
      <c r="O27" s="24"/>
    </row>
    <row r="28" spans="1:15" ht="13.5" hidden="1" thickBot="1">
      <c r="A28" s="29"/>
      <c r="B28" s="30"/>
      <c r="C28" s="65"/>
      <c r="D28" s="32"/>
      <c r="E28" s="65"/>
      <c r="F28" s="66"/>
      <c r="G28" s="67"/>
      <c r="H28" s="67"/>
      <c r="I28" s="67"/>
      <c r="J28" s="68"/>
      <c r="K28" s="69"/>
      <c r="L28" s="67"/>
      <c r="M28" s="67"/>
      <c r="N28" s="67"/>
      <c r="O28" s="68"/>
    </row>
    <row r="29" spans="1:15" ht="13.5" hidden="1" thickBot="1">
      <c r="A29" s="70"/>
      <c r="B29" s="71"/>
      <c r="C29" s="40"/>
      <c r="D29" s="41"/>
      <c r="E29" s="40"/>
      <c r="F29" s="72"/>
      <c r="G29" s="41"/>
      <c r="H29" s="41"/>
      <c r="I29" s="41"/>
      <c r="J29" s="73"/>
      <c r="K29" s="66"/>
      <c r="L29" s="74"/>
      <c r="M29" s="74"/>
      <c r="N29" s="74"/>
      <c r="O29" s="75"/>
    </row>
    <row r="30" spans="1:15" ht="13.5" thickBot="1">
      <c r="A30" s="76"/>
      <c r="B30" s="77"/>
      <c r="C30" s="77"/>
      <c r="D30" s="80"/>
      <c r="E30" s="77"/>
      <c r="F30" s="77"/>
      <c r="G30" s="77"/>
      <c r="H30" s="77"/>
      <c r="I30" s="77"/>
      <c r="J30" s="77"/>
      <c r="K30" s="78"/>
      <c r="L30" s="77"/>
      <c r="M30" s="77"/>
      <c r="N30" s="77"/>
      <c r="O30" s="79"/>
    </row>
    <row r="31" spans="1:15" s="119" customFormat="1" ht="18" customHeight="1" thickBot="1">
      <c r="A31" s="112" t="s">
        <v>15</v>
      </c>
      <c r="B31" s="113"/>
      <c r="C31" s="114">
        <f>D31+E31</f>
        <v>12.4</v>
      </c>
      <c r="D31" s="115">
        <v>0</v>
      </c>
      <c r="E31" s="114">
        <f>F31+K31</f>
        <v>12.4</v>
      </c>
      <c r="F31" s="114">
        <f>G31+H31+I31+J31</f>
        <v>6.45</v>
      </c>
      <c r="G31" s="116">
        <v>4.1100000000000003</v>
      </c>
      <c r="H31" s="117">
        <v>1.0900000000000001</v>
      </c>
      <c r="I31" s="117">
        <v>0.45</v>
      </c>
      <c r="J31" s="117">
        <v>0.8</v>
      </c>
      <c r="K31" s="114">
        <f>L31+M31+N31+O31</f>
        <v>5.95</v>
      </c>
      <c r="L31" s="116">
        <v>0.45</v>
      </c>
      <c r="M31" s="117">
        <v>2.56</v>
      </c>
      <c r="N31" s="117">
        <v>0.28000000000000003</v>
      </c>
      <c r="O31" s="118">
        <v>2.66</v>
      </c>
    </row>
    <row r="32" spans="1:15" ht="24.75" customHeight="1" thickBot="1">
      <c r="A32" s="17" t="s">
        <v>26</v>
      </c>
      <c r="B32" s="18">
        <v>1</v>
      </c>
      <c r="C32" s="81">
        <f>C31*E9*12</f>
        <v>115096.8</v>
      </c>
      <c r="D32" s="20">
        <f>D31*E9*11</f>
        <v>0</v>
      </c>
      <c r="E32" s="64">
        <f>F32+K32</f>
        <v>115097</v>
      </c>
      <c r="F32" s="64">
        <f>G32+H32+I32+J32</f>
        <v>59869</v>
      </c>
      <c r="G32" s="82">
        <f>G31/C31*C32</f>
        <v>38149</v>
      </c>
      <c r="H32" s="23">
        <f>H31/C31*C32</f>
        <v>10117</v>
      </c>
      <c r="I32" s="23">
        <f>I31/C31*C32</f>
        <v>4177</v>
      </c>
      <c r="J32" s="24">
        <f>J31/C31*C32</f>
        <v>7426</v>
      </c>
      <c r="K32" s="135">
        <f>L32+M32+N32+O32</f>
        <v>55228</v>
      </c>
      <c r="L32" s="83">
        <f>L31/C31*C32</f>
        <v>4177</v>
      </c>
      <c r="M32" s="26">
        <f>M31/C31*C32</f>
        <v>23762</v>
      </c>
      <c r="N32" s="26">
        <f>N31/C31*C32</f>
        <v>2599</v>
      </c>
      <c r="O32" s="27">
        <f>O31/C31*C32</f>
        <v>24690</v>
      </c>
    </row>
    <row r="33" spans="1:15" ht="26.25" customHeight="1" thickBot="1">
      <c r="A33" s="127" t="s">
        <v>27</v>
      </c>
      <c r="B33" s="128">
        <f>(C33/C32)%*100</f>
        <v>0.44309999999999999</v>
      </c>
      <c r="C33" s="129">
        <v>51001.5</v>
      </c>
      <c r="D33" s="130">
        <f>D31/C31*C33</f>
        <v>0</v>
      </c>
      <c r="E33" s="131">
        <f>F33+K33</f>
        <v>51002</v>
      </c>
      <c r="F33" s="131">
        <f>G33+H33+I33+J33</f>
        <v>26529</v>
      </c>
      <c r="G33" s="132">
        <f>G31/C31*C33</f>
        <v>16905</v>
      </c>
      <c r="H33" s="133">
        <f>H31/C31*C33</f>
        <v>4483</v>
      </c>
      <c r="I33" s="133">
        <f>I31/C31*C33</f>
        <v>1851</v>
      </c>
      <c r="J33" s="134">
        <f>J31/C31*C33</f>
        <v>3290</v>
      </c>
      <c r="K33" s="136">
        <f t="shared" ref="K33:K35" si="0">L33+M33+N33+O33</f>
        <v>24473</v>
      </c>
      <c r="L33" s="132">
        <f>L31/C31*C33</f>
        <v>1851</v>
      </c>
      <c r="M33" s="133">
        <f>M31/C31*C33</f>
        <v>10529</v>
      </c>
      <c r="N33" s="133">
        <f>N31/C31*C33</f>
        <v>1152</v>
      </c>
      <c r="O33" s="134">
        <f>O31/C31*C33</f>
        <v>10941</v>
      </c>
    </row>
    <row r="34" spans="1:15" ht="34.5" customHeight="1" thickBot="1">
      <c r="A34" s="120" t="s">
        <v>28</v>
      </c>
      <c r="B34" s="121"/>
      <c r="C34" s="122">
        <f>D34+E34</f>
        <v>69915</v>
      </c>
      <c r="D34" s="123">
        <f>D32</f>
        <v>0</v>
      </c>
      <c r="E34" s="122">
        <f>F34+K34</f>
        <v>69915</v>
      </c>
      <c r="F34" s="122">
        <f>G34+H34+I34+J34</f>
        <v>14687</v>
      </c>
      <c r="G34" s="124">
        <f>6950.94+3241.52</f>
        <v>10192</v>
      </c>
      <c r="H34" s="125">
        <v>1165</v>
      </c>
      <c r="I34" s="125">
        <f>1833.91+1495.67</f>
        <v>3330</v>
      </c>
      <c r="J34" s="126"/>
      <c r="K34" s="137">
        <f t="shared" si="0"/>
        <v>55228</v>
      </c>
      <c r="L34" s="124">
        <f t="shared" ref="L34:O34" si="1">L32</f>
        <v>4177</v>
      </c>
      <c r="M34" s="125">
        <f t="shared" si="1"/>
        <v>23762</v>
      </c>
      <c r="N34" s="125">
        <f t="shared" si="1"/>
        <v>2599</v>
      </c>
      <c r="O34" s="126">
        <f t="shared" si="1"/>
        <v>24690</v>
      </c>
    </row>
    <row r="35" spans="1:15" ht="24.75" customHeight="1" thickBot="1">
      <c r="A35" s="70" t="s">
        <v>16</v>
      </c>
      <c r="B35" s="71"/>
      <c r="C35" s="84">
        <f>C34-C33</f>
        <v>18914</v>
      </c>
      <c r="D35" s="41">
        <f>D34-D33</f>
        <v>0</v>
      </c>
      <c r="E35" s="84">
        <f>F35+K35</f>
        <v>18913</v>
      </c>
      <c r="F35" s="84">
        <f>G35+H35+I35+J35</f>
        <v>-11842</v>
      </c>
      <c r="G35" s="85">
        <f>G34-G33</f>
        <v>-6713</v>
      </c>
      <c r="H35" s="41">
        <f>H34-H33</f>
        <v>-3318</v>
      </c>
      <c r="I35" s="41">
        <f>I34-I33</f>
        <v>1479</v>
      </c>
      <c r="J35" s="73">
        <f>J34-J33</f>
        <v>-3290</v>
      </c>
      <c r="K35" s="135">
        <f t="shared" si="0"/>
        <v>30755</v>
      </c>
      <c r="L35" s="86">
        <f>L34-L33</f>
        <v>2326</v>
      </c>
      <c r="M35" s="87">
        <f t="shared" ref="M35:O35" si="2">M34-M33</f>
        <v>13233</v>
      </c>
      <c r="N35" s="87">
        <f t="shared" si="2"/>
        <v>1447</v>
      </c>
      <c r="O35" s="110">
        <f t="shared" si="2"/>
        <v>13749</v>
      </c>
    </row>
    <row r="36" spans="1:15" s="2" customFormat="1" ht="24" customHeight="1" thickBot="1">
      <c r="A36" s="465" t="s">
        <v>149</v>
      </c>
      <c r="B36" s="466"/>
      <c r="C36" s="466"/>
      <c r="D36" s="466"/>
      <c r="E36" s="467">
        <v>38118.449999999997</v>
      </c>
      <c r="F36" s="468"/>
      <c r="G36" s="77"/>
      <c r="H36" s="77"/>
      <c r="I36" s="77"/>
      <c r="J36" s="77"/>
      <c r="K36" s="88"/>
      <c r="L36" s="77"/>
      <c r="M36" s="77"/>
      <c r="N36" s="77"/>
      <c r="O36" s="77"/>
    </row>
    <row r="37" spans="1:15">
      <c r="D37" s="89"/>
    </row>
    <row r="38" spans="1:15" s="2" customFormat="1" hidden="1">
      <c r="A38" s="389" t="s">
        <v>17</v>
      </c>
      <c r="B38" s="392" t="s">
        <v>18</v>
      </c>
      <c r="C38" s="386"/>
      <c r="D38" s="388"/>
      <c r="E38" s="386"/>
      <c r="F38" s="386"/>
      <c r="G38" s="387"/>
      <c r="H38" s="387"/>
      <c r="I38" s="387"/>
      <c r="J38" s="387"/>
      <c r="K38" s="386"/>
      <c r="L38" s="387"/>
      <c r="M38" s="387"/>
      <c r="N38" s="387"/>
      <c r="O38" s="387"/>
    </row>
    <row r="39" spans="1:15" s="2" customFormat="1" ht="12.75" hidden="1" customHeight="1">
      <c r="A39" s="390"/>
      <c r="B39" s="393"/>
      <c r="C39" s="386"/>
      <c r="D39" s="388"/>
      <c r="E39" s="386"/>
      <c r="F39" s="386"/>
      <c r="G39" s="388"/>
      <c r="H39" s="388"/>
      <c r="I39" s="388"/>
      <c r="J39" s="388"/>
      <c r="K39" s="386"/>
      <c r="L39" s="388"/>
      <c r="M39" s="388"/>
      <c r="N39" s="388"/>
      <c r="O39" s="388"/>
    </row>
    <row r="40" spans="1:15" s="90" customFormat="1" ht="60" hidden="1" customHeight="1">
      <c r="A40" s="391"/>
      <c r="B40" s="394"/>
      <c r="C40" s="386"/>
      <c r="D40" s="388"/>
      <c r="E40" s="386"/>
      <c r="F40" s="386"/>
      <c r="G40" s="388"/>
      <c r="H40" s="388"/>
      <c r="I40" s="388"/>
      <c r="J40" s="388"/>
      <c r="K40" s="386"/>
      <c r="L40" s="388"/>
      <c r="M40" s="388"/>
      <c r="N40" s="388"/>
      <c r="O40" s="388"/>
    </row>
    <row r="41" spans="1:15" hidden="1">
      <c r="A41" s="91" t="s">
        <v>15</v>
      </c>
      <c r="B41" s="92">
        <f>2.2</f>
        <v>2.2000000000000002</v>
      </c>
      <c r="C41" s="93"/>
      <c r="D41" s="94"/>
      <c r="E41" s="95"/>
      <c r="F41" s="96"/>
      <c r="G41" s="96"/>
      <c r="H41" s="96"/>
      <c r="I41" s="96"/>
      <c r="J41" s="96"/>
      <c r="K41" s="95"/>
      <c r="L41" s="96"/>
      <c r="M41" s="96"/>
      <c r="N41" s="96"/>
      <c r="O41" s="96"/>
    </row>
    <row r="42" spans="1:15" s="90" customFormat="1" ht="31.5" hidden="1">
      <c r="A42" s="97" t="s">
        <v>19</v>
      </c>
      <c r="B42" s="98">
        <f>'[1]8 марта,8,10,12'!$G$272</f>
        <v>47995</v>
      </c>
      <c r="C42" s="99"/>
      <c r="D42" s="100"/>
      <c r="E42" s="52"/>
      <c r="F42" s="52"/>
      <c r="G42" s="100"/>
      <c r="H42" s="100"/>
      <c r="I42" s="100"/>
      <c r="J42" s="100"/>
      <c r="K42" s="101"/>
      <c r="L42" s="100"/>
      <c r="M42" s="100"/>
      <c r="N42" s="100"/>
      <c r="O42" s="100"/>
    </row>
    <row r="43" spans="1:15" s="2" customFormat="1" ht="31.5" hidden="1">
      <c r="A43" s="102" t="s">
        <v>20</v>
      </c>
      <c r="B43" s="103">
        <f>'[1]8 марта,8,10,12'!$K$272</f>
        <v>33417</v>
      </c>
      <c r="C43" s="99"/>
      <c r="D43" s="100"/>
      <c r="E43" s="52"/>
      <c r="F43" s="52"/>
      <c r="G43" s="100"/>
      <c r="H43" s="100"/>
      <c r="I43" s="100"/>
      <c r="J43" s="100"/>
      <c r="K43" s="101"/>
      <c r="L43" s="100"/>
      <c r="M43" s="100"/>
      <c r="N43" s="100"/>
      <c r="O43" s="100"/>
    </row>
    <row r="44" spans="1:15" s="2" customFormat="1" ht="31.5" hidden="1">
      <c r="A44" s="104" t="s">
        <v>21</v>
      </c>
      <c r="B44" s="105">
        <f>B42</f>
        <v>47995</v>
      </c>
      <c r="C44" s="99"/>
      <c r="D44" s="100"/>
      <c r="E44" s="52"/>
      <c r="F44" s="52"/>
      <c r="G44" s="100"/>
      <c r="H44" s="100"/>
      <c r="I44" s="100"/>
      <c r="J44" s="100"/>
      <c r="K44" s="101"/>
      <c r="L44" s="100"/>
      <c r="M44" s="100"/>
      <c r="N44" s="100"/>
      <c r="O44" s="100"/>
    </row>
    <row r="45" spans="1:15" s="2" customFormat="1" ht="21.75" hidden="1" thickBot="1">
      <c r="A45" s="106" t="s">
        <v>16</v>
      </c>
      <c r="B45" s="107">
        <f>B44-B43</f>
        <v>14578</v>
      </c>
      <c r="C45" s="108"/>
      <c r="D45" s="53"/>
      <c r="E45" s="52"/>
      <c r="F45" s="52"/>
      <c r="G45" s="53"/>
      <c r="H45" s="53"/>
      <c r="I45" s="53"/>
      <c r="J45" s="53"/>
      <c r="K45" s="101"/>
      <c r="L45" s="55"/>
      <c r="M45" s="55"/>
      <c r="N45" s="55"/>
      <c r="O45" s="55"/>
    </row>
    <row r="46" spans="1:15" s="2" customFormat="1" ht="18.75" hidden="1" customHeight="1">
      <c r="A46" s="109"/>
      <c r="B46" s="53"/>
      <c r="C46" s="108"/>
      <c r="D46" s="53"/>
      <c r="E46" s="52"/>
      <c r="F46" s="52"/>
      <c r="G46" s="53"/>
      <c r="H46" s="53"/>
      <c r="I46" s="53"/>
      <c r="J46" s="53"/>
      <c r="K46" s="101"/>
      <c r="L46" s="55"/>
      <c r="M46" s="55"/>
      <c r="N46" s="55"/>
      <c r="O46" s="55"/>
    </row>
    <row r="48" spans="1:15">
      <c r="B48" s="1" t="s">
        <v>22</v>
      </c>
      <c r="H48" s="1" t="s">
        <v>25</v>
      </c>
    </row>
    <row r="50" spans="2:12">
      <c r="B50" s="1" t="s">
        <v>23</v>
      </c>
      <c r="H50" s="1" t="s">
        <v>143</v>
      </c>
      <c r="L50" s="111"/>
    </row>
    <row r="52" spans="2:12">
      <c r="B52" s="1" t="s">
        <v>147</v>
      </c>
      <c r="H52" s="1" t="s">
        <v>148</v>
      </c>
    </row>
  </sheetData>
  <mergeCells count="38">
    <mergeCell ref="A36:D36"/>
    <mergeCell ref="E36:F36"/>
    <mergeCell ref="I11:I12"/>
    <mergeCell ref="J11:J12"/>
    <mergeCell ref="L11:L12"/>
    <mergeCell ref="G39:G40"/>
    <mergeCell ref="H39:H40"/>
    <mergeCell ref="I39:I40"/>
    <mergeCell ref="J39:J40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M11:M12"/>
    <mergeCell ref="N11:N12"/>
    <mergeCell ref="O11:O12"/>
    <mergeCell ref="H11:H12"/>
    <mergeCell ref="A38:A40"/>
    <mergeCell ref="B38:B40"/>
    <mergeCell ref="C38:C40"/>
    <mergeCell ref="D38:D40"/>
    <mergeCell ref="E38:E40"/>
    <mergeCell ref="F38:F40"/>
    <mergeCell ref="G38:J38"/>
    <mergeCell ref="K38:K40"/>
    <mergeCell ref="L38:O38"/>
    <mergeCell ref="O39:O40"/>
    <mergeCell ref="L39:L40"/>
    <mergeCell ref="M39:M40"/>
    <mergeCell ref="N39:N40"/>
  </mergeCells>
  <phoneticPr fontId="2" type="noConversion"/>
  <pageMargins left="0.19685039370078741" right="0" top="0.23622047244094491" bottom="0.27559055118110237" header="0.15748031496062992" footer="0.1574803149606299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2"/>
  <sheetViews>
    <sheetView workbookViewId="0">
      <selection activeCell="C34" sqref="C34"/>
    </sheetView>
  </sheetViews>
  <sheetFormatPr defaultRowHeight="12.75"/>
  <cols>
    <col min="1" max="1" width="22.140625" style="1" customWidth="1"/>
    <col min="2" max="2" width="8.42578125" style="1" customWidth="1"/>
    <col min="3" max="3" width="9.85546875" style="1" customWidth="1"/>
    <col min="4" max="4" width="9.140625" style="1"/>
    <col min="5" max="5" width="9.42578125" style="1" customWidth="1"/>
    <col min="6" max="6" width="7.85546875" style="1" customWidth="1"/>
    <col min="7" max="7" width="9.140625" style="1"/>
    <col min="8" max="8" width="12.42578125" style="1" customWidth="1"/>
    <col min="9" max="9" width="10" style="1" customWidth="1"/>
    <col min="10" max="10" width="9.140625" style="1"/>
    <col min="11" max="11" width="10.42578125" style="2" customWidth="1"/>
    <col min="12" max="12" width="11.28515625" style="1" customWidth="1"/>
    <col min="13" max="13" width="11.140625" style="1" customWidth="1"/>
    <col min="14" max="14" width="12.42578125" style="1" customWidth="1"/>
    <col min="15" max="15" width="10.42578125" style="1" customWidth="1"/>
    <col min="16" max="16384" width="9.140625" style="1"/>
  </cols>
  <sheetData>
    <row r="2" spans="1:15" ht="15.75">
      <c r="K2" s="385" t="s">
        <v>144</v>
      </c>
      <c r="L2" s="385"/>
      <c r="M2" s="385"/>
      <c r="N2" s="385"/>
    </row>
    <row r="3" spans="1:15" ht="15.75">
      <c r="K3" s="385" t="s">
        <v>145</v>
      </c>
      <c r="L3" s="385"/>
      <c r="M3" s="385"/>
      <c r="N3" s="385"/>
    </row>
    <row r="4" spans="1:15" ht="15.75">
      <c r="K4" s="385" t="s">
        <v>146</v>
      </c>
      <c r="L4" s="385"/>
      <c r="M4" s="385"/>
      <c r="N4" s="385"/>
    </row>
    <row r="7" spans="1:15" s="3" customFormat="1" ht="15.75">
      <c r="A7" s="395" t="s">
        <v>24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</row>
    <row r="8" spans="1:15" ht="18.75">
      <c r="A8" s="396" t="s">
        <v>32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</row>
    <row r="9" spans="1:15" ht="19.5" thickBot="1">
      <c r="A9" s="5" t="s">
        <v>0</v>
      </c>
      <c r="B9" s="139"/>
      <c r="C9" s="139"/>
      <c r="E9" s="138">
        <v>896.6</v>
      </c>
      <c r="F9" s="139"/>
      <c r="G9" s="139"/>
      <c r="H9" s="139"/>
      <c r="I9" s="139"/>
      <c r="J9" s="139"/>
      <c r="K9" s="139"/>
      <c r="L9" s="139"/>
      <c r="M9" s="139"/>
      <c r="N9" s="139"/>
      <c r="O9" s="139"/>
    </row>
    <row r="10" spans="1:15" s="6" customFormat="1" ht="14.25" customHeight="1">
      <c r="A10" s="397" t="s">
        <v>1</v>
      </c>
      <c r="B10" s="399" t="s">
        <v>2</v>
      </c>
      <c r="C10" s="402" t="s">
        <v>3</v>
      </c>
      <c r="D10" s="404" t="s">
        <v>4</v>
      </c>
      <c r="E10" s="402" t="s">
        <v>5</v>
      </c>
      <c r="F10" s="406" t="s">
        <v>6</v>
      </c>
      <c r="G10" s="408" t="s">
        <v>7</v>
      </c>
      <c r="H10" s="408"/>
      <c r="I10" s="408"/>
      <c r="J10" s="409"/>
      <c r="K10" s="406" t="s">
        <v>8</v>
      </c>
      <c r="L10" s="410" t="s">
        <v>7</v>
      </c>
      <c r="M10" s="410"/>
      <c r="N10" s="410"/>
      <c r="O10" s="411"/>
    </row>
    <row r="11" spans="1:15" s="6" customFormat="1" ht="37.5" customHeight="1">
      <c r="A11" s="398"/>
      <c r="B11" s="400"/>
      <c r="C11" s="403"/>
      <c r="D11" s="405"/>
      <c r="E11" s="403"/>
      <c r="F11" s="407"/>
      <c r="G11" s="412" t="s">
        <v>9</v>
      </c>
      <c r="H11" s="412" t="s">
        <v>10</v>
      </c>
      <c r="I11" s="412" t="s">
        <v>11</v>
      </c>
      <c r="J11" s="414" t="s">
        <v>12</v>
      </c>
      <c r="K11" s="407"/>
      <c r="L11" s="413" t="s">
        <v>29</v>
      </c>
      <c r="M11" s="412" t="s">
        <v>13</v>
      </c>
      <c r="N11" s="413" t="s">
        <v>30</v>
      </c>
      <c r="O11" s="414" t="s">
        <v>14</v>
      </c>
    </row>
    <row r="12" spans="1:15" s="6" customFormat="1" ht="44.25" customHeight="1">
      <c r="A12" s="398"/>
      <c r="B12" s="401"/>
      <c r="C12" s="403"/>
      <c r="D12" s="405"/>
      <c r="E12" s="403"/>
      <c r="F12" s="407"/>
      <c r="G12" s="412"/>
      <c r="H12" s="412"/>
      <c r="I12" s="412"/>
      <c r="J12" s="414"/>
      <c r="K12" s="407"/>
      <c r="L12" s="413"/>
      <c r="M12" s="412"/>
      <c r="N12" s="413"/>
      <c r="O12" s="414"/>
    </row>
    <row r="13" spans="1:15" s="16" customFormat="1" ht="14.25" hidden="1" customHeight="1">
      <c r="A13" s="7"/>
      <c r="B13" s="8"/>
      <c r="C13" s="9"/>
      <c r="D13" s="10"/>
      <c r="E13" s="11"/>
      <c r="F13" s="12"/>
      <c r="G13" s="13"/>
      <c r="H13" s="13"/>
      <c r="I13" s="13"/>
      <c r="J13" s="13"/>
      <c r="K13" s="14"/>
      <c r="L13" s="13"/>
      <c r="M13" s="13"/>
      <c r="N13" s="13"/>
      <c r="O13" s="15"/>
    </row>
    <row r="14" spans="1:15" hidden="1">
      <c r="A14" s="17"/>
      <c r="B14" s="18"/>
      <c r="C14" s="19"/>
      <c r="D14" s="20"/>
      <c r="E14" s="21"/>
      <c r="F14" s="22"/>
      <c r="G14" s="23"/>
      <c r="H14" s="23"/>
      <c r="I14" s="23"/>
      <c r="J14" s="24"/>
      <c r="K14" s="25"/>
      <c r="L14" s="26"/>
      <c r="M14" s="26"/>
      <c r="N14" s="26"/>
      <c r="O14" s="27"/>
    </row>
    <row r="15" spans="1:15" hidden="1">
      <c r="A15" s="17"/>
      <c r="B15" s="28"/>
      <c r="C15" s="19"/>
      <c r="D15" s="20"/>
      <c r="E15" s="21"/>
      <c r="F15" s="22"/>
      <c r="G15" s="23"/>
      <c r="H15" s="23"/>
      <c r="I15" s="23"/>
      <c r="J15" s="24"/>
      <c r="K15" s="25"/>
      <c r="L15" s="23"/>
      <c r="M15" s="23"/>
      <c r="N15" s="23"/>
      <c r="O15" s="24"/>
    </row>
    <row r="16" spans="1:15" ht="13.5" hidden="1" thickBot="1">
      <c r="A16" s="29"/>
      <c r="B16" s="30"/>
      <c r="C16" s="31"/>
      <c r="D16" s="32"/>
      <c r="E16" s="33"/>
      <c r="F16" s="34"/>
      <c r="G16" s="35"/>
      <c r="H16" s="35"/>
      <c r="I16" s="35"/>
      <c r="J16" s="36"/>
      <c r="K16" s="37"/>
      <c r="L16" s="35"/>
      <c r="M16" s="35"/>
      <c r="N16" s="35"/>
      <c r="O16" s="36"/>
    </row>
    <row r="17" spans="1:15" s="49" customFormat="1" ht="13.5" hidden="1" thickBot="1">
      <c r="A17" s="38"/>
      <c r="B17" s="39"/>
      <c r="C17" s="40"/>
      <c r="D17" s="41"/>
      <c r="E17" s="42"/>
      <c r="F17" s="43"/>
      <c r="G17" s="44"/>
      <c r="H17" s="44"/>
      <c r="I17" s="44"/>
      <c r="J17" s="45"/>
      <c r="K17" s="46"/>
      <c r="L17" s="47"/>
      <c r="M17" s="47"/>
      <c r="N17" s="47"/>
      <c r="O17" s="48"/>
    </row>
    <row r="18" spans="1:15" hidden="1">
      <c r="A18" s="50"/>
      <c r="B18" s="51"/>
      <c r="C18" s="52"/>
      <c r="D18" s="53"/>
      <c r="E18" s="52"/>
      <c r="F18" s="52"/>
      <c r="G18" s="53"/>
      <c r="H18" s="53"/>
      <c r="I18" s="53"/>
      <c r="J18" s="53"/>
      <c r="K18" s="54"/>
      <c r="L18" s="55"/>
      <c r="M18" s="55"/>
      <c r="N18" s="55"/>
      <c r="O18" s="56"/>
    </row>
    <row r="19" spans="1:15" s="16" customFormat="1" ht="12.75" hidden="1" customHeight="1">
      <c r="A19" s="57"/>
      <c r="B19" s="58"/>
      <c r="C19" s="59"/>
      <c r="D19" s="60"/>
      <c r="E19" s="59"/>
      <c r="F19" s="61"/>
      <c r="G19" s="62"/>
      <c r="H19" s="62"/>
      <c r="I19" s="62"/>
      <c r="J19" s="63"/>
      <c r="K19" s="61"/>
      <c r="L19" s="62"/>
      <c r="M19" s="62"/>
      <c r="N19" s="62"/>
      <c r="O19" s="63"/>
    </row>
    <row r="20" spans="1:15" hidden="1">
      <c r="A20" s="17"/>
      <c r="B20" s="18"/>
      <c r="C20" s="64"/>
      <c r="D20" s="20"/>
      <c r="E20" s="64"/>
      <c r="F20" s="22"/>
      <c r="G20" s="23"/>
      <c r="H20" s="23"/>
      <c r="I20" s="23"/>
      <c r="J20" s="24"/>
      <c r="K20" s="25"/>
      <c r="L20" s="26"/>
      <c r="M20" s="26"/>
      <c r="N20" s="26"/>
      <c r="O20" s="27"/>
    </row>
    <row r="21" spans="1:15" hidden="1">
      <c r="A21" s="17"/>
      <c r="B21" s="28"/>
      <c r="C21" s="64"/>
      <c r="D21" s="20"/>
      <c r="E21" s="64"/>
      <c r="F21" s="22"/>
      <c r="G21" s="23"/>
      <c r="H21" s="23"/>
      <c r="I21" s="23"/>
      <c r="J21" s="24"/>
      <c r="K21" s="25"/>
      <c r="L21" s="23"/>
      <c r="M21" s="23"/>
      <c r="N21" s="23"/>
      <c r="O21" s="24"/>
    </row>
    <row r="22" spans="1:15" ht="13.5" hidden="1" thickBot="1">
      <c r="A22" s="29"/>
      <c r="B22" s="30"/>
      <c r="C22" s="65"/>
      <c r="D22" s="32"/>
      <c r="E22" s="65"/>
      <c r="F22" s="66"/>
      <c r="G22" s="67"/>
      <c r="H22" s="67"/>
      <c r="I22" s="67"/>
      <c r="J22" s="68"/>
      <c r="K22" s="69"/>
      <c r="L22" s="67"/>
      <c r="M22" s="67"/>
      <c r="N22" s="67"/>
      <c r="O22" s="68"/>
    </row>
    <row r="23" spans="1:15" ht="13.5" hidden="1" thickBot="1">
      <c r="A23" s="70"/>
      <c r="B23" s="71"/>
      <c r="C23" s="40"/>
      <c r="D23" s="41"/>
      <c r="E23" s="40"/>
      <c r="F23" s="72"/>
      <c r="G23" s="41"/>
      <c r="H23" s="41"/>
      <c r="I23" s="41"/>
      <c r="J23" s="73"/>
      <c r="K23" s="69"/>
      <c r="L23" s="74"/>
      <c r="M23" s="74"/>
      <c r="N23" s="74"/>
      <c r="O23" s="75"/>
    </row>
    <row r="24" spans="1:15" hidden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77"/>
      <c r="M24" s="77"/>
      <c r="N24" s="77"/>
      <c r="O24" s="79"/>
    </row>
    <row r="25" spans="1:15" hidden="1">
      <c r="A25" s="7"/>
      <c r="B25" s="8"/>
      <c r="C25" s="9"/>
      <c r="D25" s="10"/>
      <c r="E25" s="9"/>
      <c r="F25" s="12"/>
      <c r="G25" s="13"/>
      <c r="H25" s="13"/>
      <c r="I25" s="13"/>
      <c r="J25" s="13"/>
      <c r="K25" s="12"/>
      <c r="L25" s="13"/>
      <c r="M25" s="13"/>
      <c r="N25" s="13"/>
      <c r="O25" s="15"/>
    </row>
    <row r="26" spans="1:15" hidden="1">
      <c r="A26" s="17"/>
      <c r="B26" s="18"/>
      <c r="C26" s="64"/>
      <c r="D26" s="20"/>
      <c r="E26" s="64"/>
      <c r="F26" s="22"/>
      <c r="G26" s="23"/>
      <c r="H26" s="23"/>
      <c r="I26" s="23"/>
      <c r="J26" s="24"/>
      <c r="K26" s="25"/>
      <c r="L26" s="26"/>
      <c r="M26" s="26"/>
      <c r="N26" s="26"/>
      <c r="O26" s="27"/>
    </row>
    <row r="27" spans="1:15" ht="26.25" hidden="1" customHeight="1">
      <c r="A27" s="17"/>
      <c r="B27" s="28"/>
      <c r="C27" s="64"/>
      <c r="D27" s="20"/>
      <c r="E27" s="64"/>
      <c r="F27" s="22"/>
      <c r="G27" s="23"/>
      <c r="H27" s="23"/>
      <c r="I27" s="23"/>
      <c r="J27" s="24"/>
      <c r="K27" s="25"/>
      <c r="L27" s="23"/>
      <c r="M27" s="23"/>
      <c r="N27" s="23"/>
      <c r="O27" s="24"/>
    </row>
    <row r="28" spans="1:15" ht="13.5" hidden="1" thickBot="1">
      <c r="A28" s="29"/>
      <c r="B28" s="30"/>
      <c r="C28" s="65"/>
      <c r="D28" s="32"/>
      <c r="E28" s="65"/>
      <c r="F28" s="66"/>
      <c r="G28" s="67"/>
      <c r="H28" s="67"/>
      <c r="I28" s="67"/>
      <c r="J28" s="68"/>
      <c r="K28" s="69"/>
      <c r="L28" s="67"/>
      <c r="M28" s="67"/>
      <c r="N28" s="67"/>
      <c r="O28" s="68"/>
    </row>
    <row r="29" spans="1:15" ht="13.5" hidden="1" thickBot="1">
      <c r="A29" s="70"/>
      <c r="B29" s="71"/>
      <c r="C29" s="40"/>
      <c r="D29" s="41"/>
      <c r="E29" s="40"/>
      <c r="F29" s="72"/>
      <c r="G29" s="41"/>
      <c r="H29" s="41"/>
      <c r="I29" s="41"/>
      <c r="J29" s="73"/>
      <c r="K29" s="66"/>
      <c r="L29" s="74"/>
      <c r="M29" s="74"/>
      <c r="N29" s="74"/>
      <c r="O29" s="75"/>
    </row>
    <row r="30" spans="1:15" ht="13.5" thickBot="1">
      <c r="A30" s="76"/>
      <c r="B30" s="77"/>
      <c r="C30" s="77"/>
      <c r="D30" s="80"/>
      <c r="E30" s="77"/>
      <c r="F30" s="77"/>
      <c r="G30" s="77"/>
      <c r="H30" s="77"/>
      <c r="I30" s="77"/>
      <c r="J30" s="77"/>
      <c r="K30" s="78"/>
      <c r="L30" s="77"/>
      <c r="M30" s="77"/>
      <c r="N30" s="77"/>
      <c r="O30" s="79"/>
    </row>
    <row r="31" spans="1:15" s="119" customFormat="1" ht="18" customHeight="1" thickBot="1">
      <c r="A31" s="112" t="s">
        <v>15</v>
      </c>
      <c r="B31" s="113"/>
      <c r="C31" s="114">
        <f>D31+E31</f>
        <v>25.11</v>
      </c>
      <c r="D31" s="115">
        <v>0</v>
      </c>
      <c r="E31" s="114">
        <f>F31+K31</f>
        <v>25.11</v>
      </c>
      <c r="F31" s="114">
        <f>G31+H31+I31+J31</f>
        <v>15.54</v>
      </c>
      <c r="G31" s="116">
        <v>10.85</v>
      </c>
      <c r="H31" s="117">
        <v>2.39</v>
      </c>
      <c r="I31" s="117">
        <v>0.9</v>
      </c>
      <c r="J31" s="117">
        <v>1.4</v>
      </c>
      <c r="K31" s="114">
        <f>L31+M31+N31+O31</f>
        <v>9.57</v>
      </c>
      <c r="L31" s="116">
        <v>1.05</v>
      </c>
      <c r="M31" s="117">
        <v>5.58</v>
      </c>
      <c r="N31" s="117">
        <v>0.28000000000000003</v>
      </c>
      <c r="O31" s="118">
        <v>2.66</v>
      </c>
    </row>
    <row r="32" spans="1:15" ht="24.75" customHeight="1" thickBot="1">
      <c r="A32" s="17" t="s">
        <v>26</v>
      </c>
      <c r="B32" s="18">
        <v>1</v>
      </c>
      <c r="C32" s="81">
        <f>C31*E9*12</f>
        <v>270163.5</v>
      </c>
      <c r="D32" s="20">
        <f>D31*E9*11</f>
        <v>0</v>
      </c>
      <c r="E32" s="64">
        <f>F32+K32</f>
        <v>270162</v>
      </c>
      <c r="F32" s="64">
        <f>G32+H32+I32+J32</f>
        <v>167197</v>
      </c>
      <c r="G32" s="82">
        <f>G31/C31*C32</f>
        <v>116737</v>
      </c>
      <c r="H32" s="23">
        <f>H31/C31*C32</f>
        <v>25714</v>
      </c>
      <c r="I32" s="23">
        <f>I31/C31*C32</f>
        <v>9683</v>
      </c>
      <c r="J32" s="24">
        <f>J31/C31*C32</f>
        <v>15063</v>
      </c>
      <c r="K32" s="135">
        <f>L32+M32+N32+O32</f>
        <v>102965</v>
      </c>
      <c r="L32" s="83">
        <f>L31/C31*C32</f>
        <v>11297</v>
      </c>
      <c r="M32" s="26">
        <f>M31/C31*C32</f>
        <v>60036</v>
      </c>
      <c r="N32" s="26">
        <f>N31/C31*C32</f>
        <v>3013</v>
      </c>
      <c r="O32" s="27">
        <f>O31/C31*C32</f>
        <v>28619</v>
      </c>
    </row>
    <row r="33" spans="1:15" ht="26.25" customHeight="1" thickBot="1">
      <c r="A33" s="127" t="s">
        <v>27</v>
      </c>
      <c r="B33" s="128">
        <f>(C33/C32)%*100</f>
        <v>0.79610000000000003</v>
      </c>
      <c r="C33" s="129">
        <v>215068.5</v>
      </c>
      <c r="D33" s="130">
        <f>D31/C31*C33</f>
        <v>0</v>
      </c>
      <c r="E33" s="131">
        <f>F33+K33</f>
        <v>215068</v>
      </c>
      <c r="F33" s="131">
        <f>G33+H33+I33+J33</f>
        <v>133101</v>
      </c>
      <c r="G33" s="132">
        <f>G31/C31*C33</f>
        <v>92931</v>
      </c>
      <c r="H33" s="133">
        <f>H31/C31*C33</f>
        <v>20470</v>
      </c>
      <c r="I33" s="133">
        <f>I31/C31*C33</f>
        <v>7709</v>
      </c>
      <c r="J33" s="134">
        <f>J31/C31*C33</f>
        <v>11991</v>
      </c>
      <c r="K33" s="136">
        <f t="shared" ref="K33:K35" si="0">L33+M33+N33+O33</f>
        <v>81967</v>
      </c>
      <c r="L33" s="132">
        <f>L31/C31*C33</f>
        <v>8993</v>
      </c>
      <c r="M33" s="133">
        <f>M31/C31*C33</f>
        <v>47793</v>
      </c>
      <c r="N33" s="133">
        <f>N31/C31*C33</f>
        <v>2398</v>
      </c>
      <c r="O33" s="134">
        <f>O31/C31*C33</f>
        <v>22783</v>
      </c>
    </row>
    <row r="34" spans="1:15" ht="34.5" customHeight="1" thickBot="1">
      <c r="A34" s="120" t="s">
        <v>28</v>
      </c>
      <c r="B34" s="121"/>
      <c r="C34" s="122">
        <f>D34+E34</f>
        <v>233937</v>
      </c>
      <c r="D34" s="123">
        <f>D32</f>
        <v>0</v>
      </c>
      <c r="E34" s="122">
        <f>F34+K34</f>
        <v>233937</v>
      </c>
      <c r="F34" s="122">
        <f>G34+H34+I34+J34</f>
        <v>130972</v>
      </c>
      <c r="G34" s="124">
        <f>35764.94+13601.83</f>
        <v>49367</v>
      </c>
      <c r="H34" s="125">
        <f>14463.26+44568.77</f>
        <v>59032</v>
      </c>
      <c r="I34" s="125">
        <f>5682.57+16890.47</f>
        <v>22573</v>
      </c>
      <c r="J34" s="126"/>
      <c r="K34" s="137">
        <f t="shared" si="0"/>
        <v>102965</v>
      </c>
      <c r="L34" s="124">
        <f t="shared" ref="L34:O34" si="1">L32</f>
        <v>11297</v>
      </c>
      <c r="M34" s="125">
        <f t="shared" si="1"/>
        <v>60036</v>
      </c>
      <c r="N34" s="125">
        <f t="shared" si="1"/>
        <v>3013</v>
      </c>
      <c r="O34" s="126">
        <f t="shared" si="1"/>
        <v>28619</v>
      </c>
    </row>
    <row r="35" spans="1:15" ht="24.75" customHeight="1" thickBot="1">
      <c r="A35" s="70" t="s">
        <v>16</v>
      </c>
      <c r="B35" s="71"/>
      <c r="C35" s="84">
        <f>C34-C33</f>
        <v>18869</v>
      </c>
      <c r="D35" s="41">
        <f>D34-D33</f>
        <v>0</v>
      </c>
      <c r="E35" s="84">
        <f>F35+K35</f>
        <v>18869</v>
      </c>
      <c r="F35" s="84">
        <f>G35+H35+I35+J35</f>
        <v>-2129</v>
      </c>
      <c r="G35" s="85">
        <f>G34-G33</f>
        <v>-43564</v>
      </c>
      <c r="H35" s="41">
        <f>H34-H33</f>
        <v>38562</v>
      </c>
      <c r="I35" s="41">
        <f>I34-I33</f>
        <v>14864</v>
      </c>
      <c r="J35" s="73">
        <f>J34-J33</f>
        <v>-11991</v>
      </c>
      <c r="K35" s="135">
        <f t="shared" si="0"/>
        <v>20998</v>
      </c>
      <c r="L35" s="86">
        <f>L34-L33</f>
        <v>2304</v>
      </c>
      <c r="M35" s="87">
        <f t="shared" ref="M35:O35" si="2">M34-M33</f>
        <v>12243</v>
      </c>
      <c r="N35" s="87">
        <f t="shared" si="2"/>
        <v>615</v>
      </c>
      <c r="O35" s="110">
        <f t="shared" si="2"/>
        <v>5836</v>
      </c>
    </row>
    <row r="36" spans="1:15" s="2" customFormat="1" ht="23.25" customHeight="1" thickBot="1">
      <c r="A36" s="465" t="s">
        <v>149</v>
      </c>
      <c r="B36" s="466"/>
      <c r="C36" s="466"/>
      <c r="D36" s="466"/>
      <c r="E36" s="467">
        <v>61964.08</v>
      </c>
      <c r="F36" s="468"/>
      <c r="G36" s="77"/>
      <c r="H36" s="77"/>
      <c r="I36" s="77"/>
      <c r="J36" s="77"/>
      <c r="K36" s="88"/>
      <c r="L36" s="77"/>
      <c r="M36" s="77"/>
      <c r="N36" s="77"/>
      <c r="O36" s="77"/>
    </row>
    <row r="37" spans="1:15">
      <c r="D37" s="89"/>
    </row>
    <row r="38" spans="1:15" s="2" customFormat="1" hidden="1">
      <c r="A38" s="389" t="s">
        <v>17</v>
      </c>
      <c r="B38" s="392" t="s">
        <v>18</v>
      </c>
      <c r="C38" s="386"/>
      <c r="D38" s="388"/>
      <c r="E38" s="386"/>
      <c r="F38" s="386"/>
      <c r="G38" s="387"/>
      <c r="H38" s="387"/>
      <c r="I38" s="387"/>
      <c r="J38" s="387"/>
      <c r="K38" s="386"/>
      <c r="L38" s="387"/>
      <c r="M38" s="387"/>
      <c r="N38" s="387"/>
      <c r="O38" s="387"/>
    </row>
    <row r="39" spans="1:15" s="2" customFormat="1" ht="12.75" hidden="1" customHeight="1">
      <c r="A39" s="390"/>
      <c r="B39" s="393"/>
      <c r="C39" s="386"/>
      <c r="D39" s="388"/>
      <c r="E39" s="386"/>
      <c r="F39" s="386"/>
      <c r="G39" s="388"/>
      <c r="H39" s="388"/>
      <c r="I39" s="388"/>
      <c r="J39" s="388"/>
      <c r="K39" s="386"/>
      <c r="L39" s="388"/>
      <c r="M39" s="388"/>
      <c r="N39" s="388"/>
      <c r="O39" s="388"/>
    </row>
    <row r="40" spans="1:15" s="90" customFormat="1" ht="60" hidden="1" customHeight="1">
      <c r="A40" s="391"/>
      <c r="B40" s="394"/>
      <c r="C40" s="386"/>
      <c r="D40" s="388"/>
      <c r="E40" s="386"/>
      <c r="F40" s="386"/>
      <c r="G40" s="388"/>
      <c r="H40" s="388"/>
      <c r="I40" s="388"/>
      <c r="J40" s="388"/>
      <c r="K40" s="386"/>
      <c r="L40" s="388"/>
      <c r="M40" s="388"/>
      <c r="N40" s="388"/>
      <c r="O40" s="388"/>
    </row>
    <row r="41" spans="1:15" hidden="1">
      <c r="A41" s="91" t="s">
        <v>15</v>
      </c>
      <c r="B41" s="92">
        <f>2.2</f>
        <v>2.2000000000000002</v>
      </c>
      <c r="C41" s="93"/>
      <c r="D41" s="94"/>
      <c r="E41" s="95"/>
      <c r="F41" s="96"/>
      <c r="G41" s="96"/>
      <c r="H41" s="96"/>
      <c r="I41" s="96"/>
      <c r="J41" s="96"/>
      <c r="K41" s="95"/>
      <c r="L41" s="96"/>
      <c r="M41" s="96"/>
      <c r="N41" s="96"/>
      <c r="O41" s="96"/>
    </row>
    <row r="42" spans="1:15" s="90" customFormat="1" ht="31.5" hidden="1">
      <c r="A42" s="97" t="s">
        <v>19</v>
      </c>
      <c r="B42" s="98">
        <f>'[1]8 марта,8,10,12'!$G$272</f>
        <v>47995</v>
      </c>
      <c r="C42" s="99"/>
      <c r="D42" s="100"/>
      <c r="E42" s="52"/>
      <c r="F42" s="52"/>
      <c r="G42" s="100"/>
      <c r="H42" s="100"/>
      <c r="I42" s="100"/>
      <c r="J42" s="100"/>
      <c r="K42" s="101"/>
      <c r="L42" s="100"/>
      <c r="M42" s="100"/>
      <c r="N42" s="100"/>
      <c r="O42" s="100"/>
    </row>
    <row r="43" spans="1:15" s="2" customFormat="1" ht="31.5" hidden="1">
      <c r="A43" s="102" t="s">
        <v>20</v>
      </c>
      <c r="B43" s="103">
        <f>'[1]8 марта,8,10,12'!$K$272</f>
        <v>33417</v>
      </c>
      <c r="C43" s="99"/>
      <c r="D43" s="100"/>
      <c r="E43" s="52"/>
      <c r="F43" s="52"/>
      <c r="G43" s="100"/>
      <c r="H43" s="100"/>
      <c r="I43" s="100"/>
      <c r="J43" s="100"/>
      <c r="K43" s="101"/>
      <c r="L43" s="100"/>
      <c r="M43" s="100"/>
      <c r="N43" s="100"/>
      <c r="O43" s="100"/>
    </row>
    <row r="44" spans="1:15" s="2" customFormat="1" ht="31.5" hidden="1">
      <c r="A44" s="104" t="s">
        <v>21</v>
      </c>
      <c r="B44" s="105">
        <f>B42</f>
        <v>47995</v>
      </c>
      <c r="C44" s="99"/>
      <c r="D44" s="100"/>
      <c r="E44" s="52"/>
      <c r="F44" s="52"/>
      <c r="G44" s="100"/>
      <c r="H44" s="100"/>
      <c r="I44" s="100"/>
      <c r="J44" s="100"/>
      <c r="K44" s="101"/>
      <c r="L44" s="100"/>
      <c r="M44" s="100"/>
      <c r="N44" s="100"/>
      <c r="O44" s="100"/>
    </row>
    <row r="45" spans="1:15" s="2" customFormat="1" ht="21.75" hidden="1" thickBot="1">
      <c r="A45" s="106" t="s">
        <v>16</v>
      </c>
      <c r="B45" s="107">
        <f>B44-B43</f>
        <v>14578</v>
      </c>
      <c r="C45" s="108"/>
      <c r="D45" s="53"/>
      <c r="E45" s="52"/>
      <c r="F45" s="52"/>
      <c r="G45" s="53"/>
      <c r="H45" s="53"/>
      <c r="I45" s="53"/>
      <c r="J45" s="53"/>
      <c r="K45" s="101"/>
      <c r="L45" s="55"/>
      <c r="M45" s="55"/>
      <c r="N45" s="55"/>
      <c r="O45" s="55"/>
    </row>
    <row r="46" spans="1:15" s="2" customFormat="1" ht="18.75" hidden="1" customHeight="1">
      <c r="A46" s="109"/>
      <c r="B46" s="53"/>
      <c r="C46" s="108"/>
      <c r="D46" s="53"/>
      <c r="E46" s="52"/>
      <c r="F46" s="52"/>
      <c r="G46" s="53"/>
      <c r="H46" s="53"/>
      <c r="I46" s="53"/>
      <c r="J46" s="53"/>
      <c r="K46" s="101"/>
      <c r="L46" s="55"/>
      <c r="M46" s="55"/>
      <c r="N46" s="55"/>
      <c r="O46" s="55"/>
    </row>
    <row r="48" spans="1:15">
      <c r="B48" s="1" t="s">
        <v>22</v>
      </c>
      <c r="H48" s="1" t="s">
        <v>25</v>
      </c>
    </row>
    <row r="50" spans="2:12">
      <c r="B50" s="1" t="s">
        <v>23</v>
      </c>
      <c r="H50" s="1" t="s">
        <v>143</v>
      </c>
      <c r="L50" s="111"/>
    </row>
    <row r="52" spans="2:12">
      <c r="B52" s="1" t="s">
        <v>147</v>
      </c>
      <c r="H52" s="1" t="s">
        <v>148</v>
      </c>
    </row>
  </sheetData>
  <mergeCells count="38">
    <mergeCell ref="A36:D36"/>
    <mergeCell ref="E36:F36"/>
    <mergeCell ref="I39:I40"/>
    <mergeCell ref="J39:J40"/>
    <mergeCell ref="L39:L40"/>
    <mergeCell ref="M39:M40"/>
    <mergeCell ref="N39:N40"/>
    <mergeCell ref="A38:A40"/>
    <mergeCell ref="B38:B40"/>
    <mergeCell ref="C38:C40"/>
    <mergeCell ref="D38:D40"/>
    <mergeCell ref="E38:E40"/>
    <mergeCell ref="F38:F40"/>
    <mergeCell ref="L10:O10"/>
    <mergeCell ref="G11:G12"/>
    <mergeCell ref="H11:H12"/>
    <mergeCell ref="I11:I12"/>
    <mergeCell ref="J11:J12"/>
    <mergeCell ref="L11:L12"/>
    <mergeCell ref="M11:M12"/>
    <mergeCell ref="N11:N12"/>
    <mergeCell ref="O11:O12"/>
    <mergeCell ref="O39:O40"/>
    <mergeCell ref="G38:J38"/>
    <mergeCell ref="K38:K40"/>
    <mergeCell ref="L38:O38"/>
    <mergeCell ref="G39:G40"/>
    <mergeCell ref="H39:H40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</mergeCells>
  <pageMargins left="0.11811023622047245" right="0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2"/>
  <sheetViews>
    <sheetView workbookViewId="0">
      <selection activeCell="C34" sqref="C34"/>
    </sheetView>
  </sheetViews>
  <sheetFormatPr defaultRowHeight="12.75"/>
  <cols>
    <col min="1" max="1" width="22.140625" style="1" customWidth="1"/>
    <col min="2" max="2" width="8.42578125" style="1" customWidth="1"/>
    <col min="3" max="3" width="9.85546875" style="1" customWidth="1"/>
    <col min="4" max="4" width="9.140625" style="1"/>
    <col min="5" max="5" width="9.42578125" style="1" customWidth="1"/>
    <col min="6" max="6" width="7.85546875" style="1" customWidth="1"/>
    <col min="7" max="7" width="9.140625" style="1"/>
    <col min="8" max="8" width="12.42578125" style="1" customWidth="1"/>
    <col min="9" max="9" width="10" style="1" customWidth="1"/>
    <col min="10" max="10" width="9.140625" style="1"/>
    <col min="11" max="11" width="10.42578125" style="2" customWidth="1"/>
    <col min="12" max="12" width="11.28515625" style="1" customWidth="1"/>
    <col min="13" max="13" width="11.140625" style="1" customWidth="1"/>
    <col min="14" max="14" width="12.42578125" style="1" customWidth="1"/>
    <col min="15" max="15" width="10.42578125" style="1" customWidth="1"/>
    <col min="16" max="16384" width="9.140625" style="1"/>
  </cols>
  <sheetData>
    <row r="2" spans="1:15" ht="15.75">
      <c r="K2" s="385" t="s">
        <v>144</v>
      </c>
      <c r="L2" s="385"/>
      <c r="M2" s="385"/>
      <c r="N2" s="385"/>
    </row>
    <row r="3" spans="1:15" ht="15.75">
      <c r="K3" s="385" t="s">
        <v>145</v>
      </c>
      <c r="L3" s="385"/>
      <c r="M3" s="385"/>
      <c r="N3" s="385"/>
    </row>
    <row r="4" spans="1:15" ht="15.75">
      <c r="K4" s="385" t="s">
        <v>146</v>
      </c>
      <c r="L4" s="385"/>
      <c r="M4" s="385"/>
      <c r="N4" s="385"/>
    </row>
    <row r="7" spans="1:15" s="3" customFormat="1" ht="15.75">
      <c r="A7" s="395" t="s">
        <v>24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</row>
    <row r="8" spans="1:15" ht="18.75">
      <c r="A8" s="396" t="s">
        <v>33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</row>
    <row r="9" spans="1:15" ht="19.5" thickBot="1">
      <c r="A9" s="5" t="s">
        <v>0</v>
      </c>
      <c r="B9" s="140"/>
      <c r="C9" s="140"/>
      <c r="E9" s="138">
        <v>1143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1:15" s="6" customFormat="1" ht="14.25" customHeight="1">
      <c r="A10" s="397" t="s">
        <v>1</v>
      </c>
      <c r="B10" s="399" t="s">
        <v>2</v>
      </c>
      <c r="C10" s="402" t="s">
        <v>3</v>
      </c>
      <c r="D10" s="404" t="s">
        <v>4</v>
      </c>
      <c r="E10" s="402" t="s">
        <v>5</v>
      </c>
      <c r="F10" s="406" t="s">
        <v>6</v>
      </c>
      <c r="G10" s="408" t="s">
        <v>7</v>
      </c>
      <c r="H10" s="408"/>
      <c r="I10" s="408"/>
      <c r="J10" s="409"/>
      <c r="K10" s="406" t="s">
        <v>8</v>
      </c>
      <c r="L10" s="410" t="s">
        <v>7</v>
      </c>
      <c r="M10" s="410"/>
      <c r="N10" s="410"/>
      <c r="O10" s="411"/>
    </row>
    <row r="11" spans="1:15" s="6" customFormat="1" ht="37.5" customHeight="1">
      <c r="A11" s="398"/>
      <c r="B11" s="400"/>
      <c r="C11" s="403"/>
      <c r="D11" s="405"/>
      <c r="E11" s="403"/>
      <c r="F11" s="407"/>
      <c r="G11" s="412" t="s">
        <v>9</v>
      </c>
      <c r="H11" s="412" t="s">
        <v>10</v>
      </c>
      <c r="I11" s="412" t="s">
        <v>11</v>
      </c>
      <c r="J11" s="414" t="s">
        <v>12</v>
      </c>
      <c r="K11" s="407"/>
      <c r="L11" s="413" t="s">
        <v>29</v>
      </c>
      <c r="M11" s="412" t="s">
        <v>13</v>
      </c>
      <c r="N11" s="413" t="s">
        <v>30</v>
      </c>
      <c r="O11" s="414" t="s">
        <v>14</v>
      </c>
    </row>
    <row r="12" spans="1:15" s="6" customFormat="1" ht="44.25" customHeight="1">
      <c r="A12" s="398"/>
      <c r="B12" s="401"/>
      <c r="C12" s="403"/>
      <c r="D12" s="405"/>
      <c r="E12" s="403"/>
      <c r="F12" s="407"/>
      <c r="G12" s="412"/>
      <c r="H12" s="412"/>
      <c r="I12" s="412"/>
      <c r="J12" s="414"/>
      <c r="K12" s="407"/>
      <c r="L12" s="413"/>
      <c r="M12" s="412"/>
      <c r="N12" s="413"/>
      <c r="O12" s="414"/>
    </row>
    <row r="13" spans="1:15" s="16" customFormat="1" ht="14.25" hidden="1" customHeight="1">
      <c r="A13" s="7"/>
      <c r="B13" s="8"/>
      <c r="C13" s="9"/>
      <c r="D13" s="10"/>
      <c r="E13" s="11"/>
      <c r="F13" s="12"/>
      <c r="G13" s="13"/>
      <c r="H13" s="13"/>
      <c r="I13" s="13"/>
      <c r="J13" s="13"/>
      <c r="K13" s="14"/>
      <c r="L13" s="13"/>
      <c r="M13" s="13"/>
      <c r="N13" s="13"/>
      <c r="O13" s="15"/>
    </row>
    <row r="14" spans="1:15" hidden="1">
      <c r="A14" s="17"/>
      <c r="B14" s="18"/>
      <c r="C14" s="19"/>
      <c r="D14" s="20"/>
      <c r="E14" s="21"/>
      <c r="F14" s="22"/>
      <c r="G14" s="23"/>
      <c r="H14" s="23"/>
      <c r="I14" s="23"/>
      <c r="J14" s="24"/>
      <c r="K14" s="25"/>
      <c r="L14" s="26"/>
      <c r="M14" s="26"/>
      <c r="N14" s="26"/>
      <c r="O14" s="27"/>
    </row>
    <row r="15" spans="1:15" hidden="1">
      <c r="A15" s="17"/>
      <c r="B15" s="28"/>
      <c r="C15" s="19"/>
      <c r="D15" s="20"/>
      <c r="E15" s="21"/>
      <c r="F15" s="22"/>
      <c r="G15" s="23"/>
      <c r="H15" s="23"/>
      <c r="I15" s="23"/>
      <c r="J15" s="24"/>
      <c r="K15" s="25"/>
      <c r="L15" s="23"/>
      <c r="M15" s="23"/>
      <c r="N15" s="23"/>
      <c r="O15" s="24"/>
    </row>
    <row r="16" spans="1:15" ht="13.5" hidden="1" thickBot="1">
      <c r="A16" s="29"/>
      <c r="B16" s="30"/>
      <c r="C16" s="31"/>
      <c r="D16" s="32"/>
      <c r="E16" s="33"/>
      <c r="F16" s="34"/>
      <c r="G16" s="35"/>
      <c r="H16" s="35"/>
      <c r="I16" s="35"/>
      <c r="J16" s="36"/>
      <c r="K16" s="37"/>
      <c r="L16" s="35"/>
      <c r="M16" s="35"/>
      <c r="N16" s="35"/>
      <c r="O16" s="36"/>
    </row>
    <row r="17" spans="1:15" s="49" customFormat="1" ht="13.5" hidden="1" thickBot="1">
      <c r="A17" s="38"/>
      <c r="B17" s="39"/>
      <c r="C17" s="40"/>
      <c r="D17" s="41"/>
      <c r="E17" s="42"/>
      <c r="F17" s="43"/>
      <c r="G17" s="44"/>
      <c r="H17" s="44"/>
      <c r="I17" s="44"/>
      <c r="J17" s="45"/>
      <c r="K17" s="46"/>
      <c r="L17" s="47"/>
      <c r="M17" s="47"/>
      <c r="N17" s="47"/>
      <c r="O17" s="48"/>
    </row>
    <row r="18" spans="1:15" hidden="1">
      <c r="A18" s="50"/>
      <c r="B18" s="51"/>
      <c r="C18" s="52"/>
      <c r="D18" s="53"/>
      <c r="E18" s="52"/>
      <c r="F18" s="52"/>
      <c r="G18" s="53"/>
      <c r="H18" s="53"/>
      <c r="I18" s="53"/>
      <c r="J18" s="53"/>
      <c r="K18" s="54"/>
      <c r="L18" s="55"/>
      <c r="M18" s="55"/>
      <c r="N18" s="55"/>
      <c r="O18" s="56"/>
    </row>
    <row r="19" spans="1:15" s="16" customFormat="1" ht="12.75" hidden="1" customHeight="1">
      <c r="A19" s="57"/>
      <c r="B19" s="58"/>
      <c r="C19" s="59"/>
      <c r="D19" s="60"/>
      <c r="E19" s="59"/>
      <c r="F19" s="61"/>
      <c r="G19" s="62"/>
      <c r="H19" s="62"/>
      <c r="I19" s="62"/>
      <c r="J19" s="63"/>
      <c r="K19" s="61"/>
      <c r="L19" s="62"/>
      <c r="M19" s="62"/>
      <c r="N19" s="62"/>
      <c r="O19" s="63"/>
    </row>
    <row r="20" spans="1:15" hidden="1">
      <c r="A20" s="17"/>
      <c r="B20" s="18"/>
      <c r="C20" s="64"/>
      <c r="D20" s="20"/>
      <c r="E20" s="64"/>
      <c r="F20" s="22"/>
      <c r="G20" s="23"/>
      <c r="H20" s="23"/>
      <c r="I20" s="23"/>
      <c r="J20" s="24"/>
      <c r="K20" s="25"/>
      <c r="L20" s="26"/>
      <c r="M20" s="26"/>
      <c r="N20" s="26"/>
      <c r="O20" s="27"/>
    </row>
    <row r="21" spans="1:15" hidden="1">
      <c r="A21" s="17"/>
      <c r="B21" s="28"/>
      <c r="C21" s="64"/>
      <c r="D21" s="20"/>
      <c r="E21" s="64"/>
      <c r="F21" s="22"/>
      <c r="G21" s="23"/>
      <c r="H21" s="23"/>
      <c r="I21" s="23"/>
      <c r="J21" s="24"/>
      <c r="K21" s="25"/>
      <c r="L21" s="23"/>
      <c r="M21" s="23"/>
      <c r="N21" s="23"/>
      <c r="O21" s="24"/>
    </row>
    <row r="22" spans="1:15" ht="13.5" hidden="1" thickBot="1">
      <c r="A22" s="29"/>
      <c r="B22" s="30"/>
      <c r="C22" s="65"/>
      <c r="D22" s="32"/>
      <c r="E22" s="65"/>
      <c r="F22" s="66"/>
      <c r="G22" s="67"/>
      <c r="H22" s="67"/>
      <c r="I22" s="67"/>
      <c r="J22" s="68"/>
      <c r="K22" s="69"/>
      <c r="L22" s="67"/>
      <c r="M22" s="67"/>
      <c r="N22" s="67"/>
      <c r="O22" s="68"/>
    </row>
    <row r="23" spans="1:15" ht="13.5" hidden="1" thickBot="1">
      <c r="A23" s="70"/>
      <c r="B23" s="71"/>
      <c r="C23" s="40"/>
      <c r="D23" s="41"/>
      <c r="E23" s="40"/>
      <c r="F23" s="72"/>
      <c r="G23" s="41"/>
      <c r="H23" s="41"/>
      <c r="I23" s="41"/>
      <c r="J23" s="73"/>
      <c r="K23" s="69"/>
      <c r="L23" s="74"/>
      <c r="M23" s="74"/>
      <c r="N23" s="74"/>
      <c r="O23" s="75"/>
    </row>
    <row r="24" spans="1:15" hidden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77"/>
      <c r="M24" s="77"/>
      <c r="N24" s="77"/>
      <c r="O24" s="79"/>
    </row>
    <row r="25" spans="1:15" hidden="1">
      <c r="A25" s="7"/>
      <c r="B25" s="8"/>
      <c r="C25" s="9"/>
      <c r="D25" s="10"/>
      <c r="E25" s="9"/>
      <c r="F25" s="12"/>
      <c r="G25" s="13"/>
      <c r="H25" s="13"/>
      <c r="I25" s="13"/>
      <c r="J25" s="13"/>
      <c r="K25" s="12"/>
      <c r="L25" s="13"/>
      <c r="M25" s="13"/>
      <c r="N25" s="13"/>
      <c r="O25" s="15"/>
    </row>
    <row r="26" spans="1:15" hidden="1">
      <c r="A26" s="17"/>
      <c r="B26" s="18"/>
      <c r="C26" s="64"/>
      <c r="D26" s="20"/>
      <c r="E26" s="64"/>
      <c r="F26" s="22"/>
      <c r="G26" s="23"/>
      <c r="H26" s="23"/>
      <c r="I26" s="23"/>
      <c r="J26" s="24"/>
      <c r="K26" s="25"/>
      <c r="L26" s="26"/>
      <c r="M26" s="26"/>
      <c r="N26" s="26"/>
      <c r="O26" s="27"/>
    </row>
    <row r="27" spans="1:15" ht="26.25" hidden="1" customHeight="1">
      <c r="A27" s="17"/>
      <c r="B27" s="28"/>
      <c r="C27" s="64"/>
      <c r="D27" s="20"/>
      <c r="E27" s="64"/>
      <c r="F27" s="22"/>
      <c r="G27" s="23"/>
      <c r="H27" s="23"/>
      <c r="I27" s="23"/>
      <c r="J27" s="24"/>
      <c r="K27" s="25"/>
      <c r="L27" s="23"/>
      <c r="M27" s="23"/>
      <c r="N27" s="23"/>
      <c r="O27" s="24"/>
    </row>
    <row r="28" spans="1:15" ht="13.5" hidden="1" thickBot="1">
      <c r="A28" s="29"/>
      <c r="B28" s="30"/>
      <c r="C28" s="65"/>
      <c r="D28" s="32"/>
      <c r="E28" s="65"/>
      <c r="F28" s="66"/>
      <c r="G28" s="67"/>
      <c r="H28" s="67"/>
      <c r="I28" s="67"/>
      <c r="J28" s="68"/>
      <c r="K28" s="69"/>
      <c r="L28" s="67"/>
      <c r="M28" s="67"/>
      <c r="N28" s="67"/>
      <c r="O28" s="68"/>
    </row>
    <row r="29" spans="1:15" ht="13.5" hidden="1" thickBot="1">
      <c r="A29" s="70"/>
      <c r="B29" s="71"/>
      <c r="C29" s="40"/>
      <c r="D29" s="41"/>
      <c r="E29" s="40"/>
      <c r="F29" s="72"/>
      <c r="G29" s="41"/>
      <c r="H29" s="41"/>
      <c r="I29" s="41"/>
      <c r="J29" s="73"/>
      <c r="K29" s="66"/>
      <c r="L29" s="74"/>
      <c r="M29" s="74"/>
      <c r="N29" s="74"/>
      <c r="O29" s="75"/>
    </row>
    <row r="30" spans="1:15" ht="13.5" thickBot="1">
      <c r="A30" s="76"/>
      <c r="B30" s="77"/>
      <c r="C30" s="77"/>
      <c r="D30" s="80"/>
      <c r="E30" s="77"/>
      <c r="F30" s="77"/>
      <c r="G30" s="77"/>
      <c r="H30" s="77"/>
      <c r="I30" s="77"/>
      <c r="J30" s="77"/>
      <c r="K30" s="78"/>
      <c r="L30" s="77"/>
      <c r="M30" s="77"/>
      <c r="N30" s="77"/>
      <c r="O30" s="79"/>
    </row>
    <row r="31" spans="1:15" s="119" customFormat="1" ht="18" customHeight="1" thickBot="1">
      <c r="A31" s="112" t="s">
        <v>15</v>
      </c>
      <c r="B31" s="113"/>
      <c r="C31" s="114">
        <f>D31+E31</f>
        <v>25.11</v>
      </c>
      <c r="D31" s="115">
        <v>0</v>
      </c>
      <c r="E31" s="114">
        <f>F31+K31</f>
        <v>25.11</v>
      </c>
      <c r="F31" s="114">
        <f>G31+H31+I31+J31</f>
        <v>15.54</v>
      </c>
      <c r="G31" s="116">
        <v>10.85</v>
      </c>
      <c r="H31" s="117">
        <v>2.39</v>
      </c>
      <c r="I31" s="117">
        <v>0.9</v>
      </c>
      <c r="J31" s="117">
        <v>1.4</v>
      </c>
      <c r="K31" s="114">
        <f>L31+M31+N31+O31</f>
        <v>9.57</v>
      </c>
      <c r="L31" s="116">
        <v>1.05</v>
      </c>
      <c r="M31" s="117">
        <v>5.58</v>
      </c>
      <c r="N31" s="117">
        <v>0.28000000000000003</v>
      </c>
      <c r="O31" s="118">
        <v>2.66</v>
      </c>
    </row>
    <row r="32" spans="1:15" ht="24.75" customHeight="1" thickBot="1">
      <c r="A32" s="17" t="s">
        <v>26</v>
      </c>
      <c r="B32" s="18">
        <v>1</v>
      </c>
      <c r="C32" s="81">
        <f>C31*E9*12</f>
        <v>344408.8</v>
      </c>
      <c r="D32" s="20">
        <f>D31*E9*11</f>
        <v>0</v>
      </c>
      <c r="E32" s="64">
        <f>F32+K32</f>
        <v>344408</v>
      </c>
      <c r="F32" s="64">
        <f>G32+H32+I32+J32</f>
        <v>213146</v>
      </c>
      <c r="G32" s="82">
        <f>G31/C31*C32</f>
        <v>148819</v>
      </c>
      <c r="H32" s="23">
        <f>H31/C31*C32</f>
        <v>32781</v>
      </c>
      <c r="I32" s="23">
        <f>I31/C31*C32</f>
        <v>12344</v>
      </c>
      <c r="J32" s="24">
        <f>J31/C31*C32</f>
        <v>19202</v>
      </c>
      <c r="K32" s="135">
        <f>L32+M32+N32+O32</f>
        <v>131262</v>
      </c>
      <c r="L32" s="83">
        <f>L31/C31*C32</f>
        <v>14402</v>
      </c>
      <c r="M32" s="26">
        <f>M31/C31*C32</f>
        <v>76535</v>
      </c>
      <c r="N32" s="26">
        <f>N31/C31*C32</f>
        <v>3840</v>
      </c>
      <c r="O32" s="27">
        <f>O31/C31*C32</f>
        <v>36485</v>
      </c>
    </row>
    <row r="33" spans="1:15" ht="26.25" customHeight="1" thickBot="1">
      <c r="A33" s="127" t="s">
        <v>27</v>
      </c>
      <c r="B33" s="128">
        <f>(C33/C32)%*100</f>
        <v>0.68540000000000001</v>
      </c>
      <c r="C33" s="129">
        <v>236054</v>
      </c>
      <c r="D33" s="130">
        <f>D31/C31*C33</f>
        <v>0</v>
      </c>
      <c r="E33" s="131">
        <f>F33+K33</f>
        <v>236054</v>
      </c>
      <c r="F33" s="131">
        <f>G33+H33+I33+J33</f>
        <v>146089</v>
      </c>
      <c r="G33" s="132">
        <f>G31/C31*C33</f>
        <v>101999</v>
      </c>
      <c r="H33" s="133">
        <f>H31/C31*C33</f>
        <v>22468</v>
      </c>
      <c r="I33" s="133">
        <f>I31/C31*C33</f>
        <v>8461</v>
      </c>
      <c r="J33" s="134">
        <f>J31/C31*C33</f>
        <v>13161</v>
      </c>
      <c r="K33" s="136">
        <f t="shared" ref="K33:K35" si="0">L33+M33+N33+O33</f>
        <v>89965</v>
      </c>
      <c r="L33" s="132">
        <f>L31/C31*C33</f>
        <v>9871</v>
      </c>
      <c r="M33" s="133">
        <f>M31/C31*C33</f>
        <v>52456</v>
      </c>
      <c r="N33" s="133">
        <f>N31/C31*C33</f>
        <v>2632</v>
      </c>
      <c r="O33" s="134">
        <f>O31/C31*C33</f>
        <v>25006</v>
      </c>
    </row>
    <row r="34" spans="1:15" ht="34.5" customHeight="1" thickBot="1">
      <c r="A34" s="120" t="s">
        <v>28</v>
      </c>
      <c r="B34" s="121"/>
      <c r="C34" s="122">
        <f>D34+E34</f>
        <v>239273</v>
      </c>
      <c r="D34" s="123">
        <f>D32</f>
        <v>0</v>
      </c>
      <c r="E34" s="122">
        <f>F34+K34</f>
        <v>239273</v>
      </c>
      <c r="F34" s="122">
        <f>G34+H34+I34+J34</f>
        <v>108011</v>
      </c>
      <c r="G34" s="124">
        <f>4588.34+29245.38</f>
        <v>33834</v>
      </c>
      <c r="H34" s="125">
        <f>49407.31+13187.62</f>
        <v>62595</v>
      </c>
      <c r="I34" s="125">
        <f>9970.32+1611.32</f>
        <v>11582</v>
      </c>
      <c r="J34" s="126"/>
      <c r="K34" s="137">
        <f t="shared" si="0"/>
        <v>131262</v>
      </c>
      <c r="L34" s="124">
        <f t="shared" ref="L34:O34" si="1">L32</f>
        <v>14402</v>
      </c>
      <c r="M34" s="125">
        <f t="shared" si="1"/>
        <v>76535</v>
      </c>
      <c r="N34" s="125">
        <f t="shared" si="1"/>
        <v>3840</v>
      </c>
      <c r="O34" s="126">
        <f t="shared" si="1"/>
        <v>36485</v>
      </c>
    </row>
    <row r="35" spans="1:15" ht="24.75" customHeight="1" thickBot="1">
      <c r="A35" s="70" t="s">
        <v>16</v>
      </c>
      <c r="B35" s="71"/>
      <c r="C35" s="84">
        <f>C34-C33</f>
        <v>3219</v>
      </c>
      <c r="D35" s="41">
        <f>D34-D33</f>
        <v>0</v>
      </c>
      <c r="E35" s="84">
        <f>F35+K35</f>
        <v>3219</v>
      </c>
      <c r="F35" s="84">
        <f>G35+H35+I35+J35</f>
        <v>-38078</v>
      </c>
      <c r="G35" s="85">
        <f>G34-G33</f>
        <v>-68165</v>
      </c>
      <c r="H35" s="41">
        <f>H34-H33</f>
        <v>40127</v>
      </c>
      <c r="I35" s="41">
        <f>I34-I33</f>
        <v>3121</v>
      </c>
      <c r="J35" s="73">
        <f>J34-J33</f>
        <v>-13161</v>
      </c>
      <c r="K35" s="135">
        <f t="shared" si="0"/>
        <v>41297</v>
      </c>
      <c r="L35" s="86">
        <f>L34-L33</f>
        <v>4531</v>
      </c>
      <c r="M35" s="87">
        <f t="shared" ref="M35:O35" si="2">M34-M33</f>
        <v>24079</v>
      </c>
      <c r="N35" s="87">
        <f t="shared" si="2"/>
        <v>1208</v>
      </c>
      <c r="O35" s="110">
        <f t="shared" si="2"/>
        <v>11479</v>
      </c>
    </row>
    <row r="36" spans="1:15" s="2" customFormat="1" ht="23.25" customHeight="1" thickBot="1">
      <c r="A36" s="465" t="s">
        <v>149</v>
      </c>
      <c r="B36" s="466"/>
      <c r="C36" s="466"/>
      <c r="D36" s="466"/>
      <c r="E36" s="467">
        <v>116647.08</v>
      </c>
      <c r="F36" s="468"/>
      <c r="G36" s="77"/>
      <c r="H36" s="77"/>
      <c r="I36" s="77"/>
      <c r="J36" s="77"/>
      <c r="K36" s="88"/>
      <c r="L36" s="77"/>
      <c r="M36" s="77"/>
      <c r="N36" s="77"/>
      <c r="O36" s="77"/>
    </row>
    <row r="37" spans="1:15">
      <c r="D37" s="89"/>
    </row>
    <row r="38" spans="1:15" s="2" customFormat="1" hidden="1">
      <c r="A38" s="389" t="s">
        <v>17</v>
      </c>
      <c r="B38" s="392" t="s">
        <v>18</v>
      </c>
      <c r="C38" s="386"/>
      <c r="D38" s="388"/>
      <c r="E38" s="386"/>
      <c r="F38" s="386"/>
      <c r="G38" s="387"/>
      <c r="H38" s="387"/>
      <c r="I38" s="387"/>
      <c r="J38" s="387"/>
      <c r="K38" s="386"/>
      <c r="L38" s="387"/>
      <c r="M38" s="387"/>
      <c r="N38" s="387"/>
      <c r="O38" s="387"/>
    </row>
    <row r="39" spans="1:15" s="2" customFormat="1" ht="12.75" hidden="1" customHeight="1">
      <c r="A39" s="390"/>
      <c r="B39" s="393"/>
      <c r="C39" s="386"/>
      <c r="D39" s="388"/>
      <c r="E39" s="386"/>
      <c r="F39" s="386"/>
      <c r="G39" s="388"/>
      <c r="H39" s="388"/>
      <c r="I39" s="388"/>
      <c r="J39" s="388"/>
      <c r="K39" s="386"/>
      <c r="L39" s="388"/>
      <c r="M39" s="388"/>
      <c r="N39" s="388"/>
      <c r="O39" s="388"/>
    </row>
    <row r="40" spans="1:15" s="90" customFormat="1" ht="60" hidden="1" customHeight="1">
      <c r="A40" s="391"/>
      <c r="B40" s="394"/>
      <c r="C40" s="386"/>
      <c r="D40" s="388"/>
      <c r="E40" s="386"/>
      <c r="F40" s="386"/>
      <c r="G40" s="388"/>
      <c r="H40" s="388"/>
      <c r="I40" s="388"/>
      <c r="J40" s="388"/>
      <c r="K40" s="386"/>
      <c r="L40" s="388"/>
      <c r="M40" s="388"/>
      <c r="N40" s="388"/>
      <c r="O40" s="388"/>
    </row>
    <row r="41" spans="1:15" hidden="1">
      <c r="A41" s="91" t="s">
        <v>15</v>
      </c>
      <c r="B41" s="92">
        <f>2.2</f>
        <v>2.2000000000000002</v>
      </c>
      <c r="C41" s="93"/>
      <c r="D41" s="94"/>
      <c r="E41" s="95"/>
      <c r="F41" s="96"/>
      <c r="G41" s="96"/>
      <c r="H41" s="96"/>
      <c r="I41" s="96"/>
      <c r="J41" s="96"/>
      <c r="K41" s="95"/>
      <c r="L41" s="96"/>
      <c r="M41" s="96"/>
      <c r="N41" s="96"/>
      <c r="O41" s="96"/>
    </row>
    <row r="42" spans="1:15" s="90" customFormat="1" ht="31.5" hidden="1">
      <c r="A42" s="97" t="s">
        <v>19</v>
      </c>
      <c r="B42" s="98">
        <f>'[1]8 марта,8,10,12'!$G$272</f>
        <v>47995</v>
      </c>
      <c r="C42" s="99"/>
      <c r="D42" s="100"/>
      <c r="E42" s="52"/>
      <c r="F42" s="52"/>
      <c r="G42" s="100"/>
      <c r="H42" s="100"/>
      <c r="I42" s="100"/>
      <c r="J42" s="100"/>
      <c r="K42" s="101"/>
      <c r="L42" s="100"/>
      <c r="M42" s="100"/>
      <c r="N42" s="100"/>
      <c r="O42" s="100"/>
    </row>
    <row r="43" spans="1:15" s="2" customFormat="1" ht="31.5" hidden="1">
      <c r="A43" s="102" t="s">
        <v>20</v>
      </c>
      <c r="B43" s="103">
        <f>'[1]8 марта,8,10,12'!$K$272</f>
        <v>33417</v>
      </c>
      <c r="C43" s="99"/>
      <c r="D43" s="100"/>
      <c r="E43" s="52"/>
      <c r="F43" s="52"/>
      <c r="G43" s="100"/>
      <c r="H43" s="100"/>
      <c r="I43" s="100"/>
      <c r="J43" s="100"/>
      <c r="K43" s="101"/>
      <c r="L43" s="100"/>
      <c r="M43" s="100"/>
      <c r="N43" s="100"/>
      <c r="O43" s="100"/>
    </row>
    <row r="44" spans="1:15" s="2" customFormat="1" ht="31.5" hidden="1">
      <c r="A44" s="104" t="s">
        <v>21</v>
      </c>
      <c r="B44" s="105">
        <f>B42</f>
        <v>47995</v>
      </c>
      <c r="C44" s="99"/>
      <c r="D44" s="100"/>
      <c r="E44" s="52"/>
      <c r="F44" s="52"/>
      <c r="G44" s="100"/>
      <c r="H44" s="100"/>
      <c r="I44" s="100"/>
      <c r="J44" s="100"/>
      <c r="K44" s="101"/>
      <c r="L44" s="100"/>
      <c r="M44" s="100"/>
      <c r="N44" s="100"/>
      <c r="O44" s="100"/>
    </row>
    <row r="45" spans="1:15" s="2" customFormat="1" ht="21.75" hidden="1" thickBot="1">
      <c r="A45" s="106" t="s">
        <v>16</v>
      </c>
      <c r="B45" s="107">
        <f>B44-B43</f>
        <v>14578</v>
      </c>
      <c r="C45" s="108"/>
      <c r="D45" s="53"/>
      <c r="E45" s="52"/>
      <c r="F45" s="52"/>
      <c r="G45" s="53"/>
      <c r="H45" s="53"/>
      <c r="I45" s="53"/>
      <c r="J45" s="53"/>
      <c r="K45" s="101"/>
      <c r="L45" s="55"/>
      <c r="M45" s="55"/>
      <c r="N45" s="55"/>
      <c r="O45" s="55"/>
    </row>
    <row r="46" spans="1:15" s="2" customFormat="1" ht="18.75" hidden="1" customHeight="1">
      <c r="A46" s="109"/>
      <c r="B46" s="53"/>
      <c r="C46" s="108"/>
      <c r="D46" s="53"/>
      <c r="E46" s="52"/>
      <c r="F46" s="52"/>
      <c r="G46" s="53"/>
      <c r="H46" s="53"/>
      <c r="I46" s="53"/>
      <c r="J46" s="53"/>
      <c r="K46" s="101"/>
      <c r="L46" s="55"/>
      <c r="M46" s="55"/>
      <c r="N46" s="55"/>
      <c r="O46" s="55"/>
    </row>
    <row r="48" spans="1:15">
      <c r="B48" s="1" t="s">
        <v>22</v>
      </c>
      <c r="H48" s="1" t="s">
        <v>25</v>
      </c>
    </row>
    <row r="50" spans="2:12">
      <c r="B50" s="1" t="s">
        <v>23</v>
      </c>
      <c r="H50" s="1" t="s">
        <v>143</v>
      </c>
      <c r="L50" s="111"/>
    </row>
    <row r="52" spans="2:12">
      <c r="B52" s="1" t="s">
        <v>147</v>
      </c>
      <c r="H52" s="1" t="s">
        <v>148</v>
      </c>
    </row>
  </sheetData>
  <mergeCells count="38">
    <mergeCell ref="A36:D36"/>
    <mergeCell ref="E36:F36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F38:F40"/>
    <mergeCell ref="L10:O10"/>
    <mergeCell ref="G11:G12"/>
    <mergeCell ref="H11:H12"/>
    <mergeCell ref="I11:I12"/>
    <mergeCell ref="J11:J12"/>
    <mergeCell ref="L11:L12"/>
    <mergeCell ref="M11:M12"/>
    <mergeCell ref="N11:N12"/>
    <mergeCell ref="O11:O12"/>
    <mergeCell ref="O39:O40"/>
    <mergeCell ref="G38:J38"/>
    <mergeCell ref="K38:K40"/>
    <mergeCell ref="L38:O38"/>
    <mergeCell ref="G39:G40"/>
    <mergeCell ref="H39:H40"/>
    <mergeCell ref="A38:A40"/>
    <mergeCell ref="B38:B40"/>
    <mergeCell ref="C38:C40"/>
    <mergeCell ref="D38:D40"/>
    <mergeCell ref="E38:E40"/>
    <mergeCell ref="I39:I40"/>
    <mergeCell ref="J39:J40"/>
    <mergeCell ref="L39:L40"/>
    <mergeCell ref="M39:M40"/>
    <mergeCell ref="N39:N40"/>
  </mergeCells>
  <pageMargins left="0.11811023622047245" right="0" top="0.74803149606299213" bottom="0.74803149606299213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5"/>
  <sheetViews>
    <sheetView tabSelected="1" workbookViewId="0">
      <selection activeCell="A73" sqref="A73:XFD73"/>
    </sheetView>
  </sheetViews>
  <sheetFormatPr defaultRowHeight="12.75"/>
  <cols>
    <col min="1" max="1" width="6.28515625" style="368" customWidth="1"/>
    <col min="2" max="2" width="8.85546875" style="369" customWidth="1"/>
    <col min="3" max="3" width="50.7109375" style="370" customWidth="1"/>
    <col min="4" max="4" width="7.85546875" style="371" customWidth="1"/>
    <col min="5" max="5" width="10" style="371" customWidth="1"/>
    <col min="6" max="6" width="11.42578125" style="372" customWidth="1"/>
    <col min="7" max="7" width="12.85546875" style="373" customWidth="1"/>
    <col min="257" max="257" width="6.28515625" customWidth="1"/>
    <col min="258" max="258" width="8.85546875" customWidth="1"/>
    <col min="259" max="259" width="33.140625" customWidth="1"/>
    <col min="260" max="260" width="7.85546875" customWidth="1"/>
    <col min="261" max="261" width="10" customWidth="1"/>
    <col min="262" max="262" width="11.42578125" customWidth="1"/>
    <col min="263" max="263" width="12.85546875" customWidth="1"/>
    <col min="513" max="513" width="6.28515625" customWidth="1"/>
    <col min="514" max="514" width="8.85546875" customWidth="1"/>
    <col min="515" max="515" width="33.140625" customWidth="1"/>
    <col min="516" max="516" width="7.85546875" customWidth="1"/>
    <col min="517" max="517" width="10" customWidth="1"/>
    <col min="518" max="518" width="11.42578125" customWidth="1"/>
    <col min="519" max="519" width="12.85546875" customWidth="1"/>
    <col min="769" max="769" width="6.28515625" customWidth="1"/>
    <col min="770" max="770" width="8.85546875" customWidth="1"/>
    <col min="771" max="771" width="33.140625" customWidth="1"/>
    <col min="772" max="772" width="7.85546875" customWidth="1"/>
    <col min="773" max="773" width="10" customWidth="1"/>
    <col min="774" max="774" width="11.42578125" customWidth="1"/>
    <col min="775" max="775" width="12.85546875" customWidth="1"/>
    <col min="1025" max="1025" width="6.28515625" customWidth="1"/>
    <col min="1026" max="1026" width="8.85546875" customWidth="1"/>
    <col min="1027" max="1027" width="33.140625" customWidth="1"/>
    <col min="1028" max="1028" width="7.85546875" customWidth="1"/>
    <col min="1029" max="1029" width="10" customWidth="1"/>
    <col min="1030" max="1030" width="11.42578125" customWidth="1"/>
    <col min="1031" max="1031" width="12.85546875" customWidth="1"/>
    <col min="1281" max="1281" width="6.28515625" customWidth="1"/>
    <col min="1282" max="1282" width="8.85546875" customWidth="1"/>
    <col min="1283" max="1283" width="33.140625" customWidth="1"/>
    <col min="1284" max="1284" width="7.85546875" customWidth="1"/>
    <col min="1285" max="1285" width="10" customWidth="1"/>
    <col min="1286" max="1286" width="11.42578125" customWidth="1"/>
    <col min="1287" max="1287" width="12.85546875" customWidth="1"/>
    <col min="1537" max="1537" width="6.28515625" customWidth="1"/>
    <col min="1538" max="1538" width="8.85546875" customWidth="1"/>
    <col min="1539" max="1539" width="33.140625" customWidth="1"/>
    <col min="1540" max="1540" width="7.85546875" customWidth="1"/>
    <col min="1541" max="1541" width="10" customWidth="1"/>
    <col min="1542" max="1542" width="11.42578125" customWidth="1"/>
    <col min="1543" max="1543" width="12.85546875" customWidth="1"/>
    <col min="1793" max="1793" width="6.28515625" customWidth="1"/>
    <col min="1794" max="1794" width="8.85546875" customWidth="1"/>
    <col min="1795" max="1795" width="33.140625" customWidth="1"/>
    <col min="1796" max="1796" width="7.85546875" customWidth="1"/>
    <col min="1797" max="1797" width="10" customWidth="1"/>
    <col min="1798" max="1798" width="11.42578125" customWidth="1"/>
    <col min="1799" max="1799" width="12.85546875" customWidth="1"/>
    <col min="2049" max="2049" width="6.28515625" customWidth="1"/>
    <col min="2050" max="2050" width="8.85546875" customWidth="1"/>
    <col min="2051" max="2051" width="33.140625" customWidth="1"/>
    <col min="2052" max="2052" width="7.85546875" customWidth="1"/>
    <col min="2053" max="2053" width="10" customWidth="1"/>
    <col min="2054" max="2054" width="11.42578125" customWidth="1"/>
    <col min="2055" max="2055" width="12.85546875" customWidth="1"/>
    <col min="2305" max="2305" width="6.28515625" customWidth="1"/>
    <col min="2306" max="2306" width="8.85546875" customWidth="1"/>
    <col min="2307" max="2307" width="33.140625" customWidth="1"/>
    <col min="2308" max="2308" width="7.85546875" customWidth="1"/>
    <col min="2309" max="2309" width="10" customWidth="1"/>
    <col min="2310" max="2310" width="11.42578125" customWidth="1"/>
    <col min="2311" max="2311" width="12.85546875" customWidth="1"/>
    <col min="2561" max="2561" width="6.28515625" customWidth="1"/>
    <col min="2562" max="2562" width="8.85546875" customWidth="1"/>
    <col min="2563" max="2563" width="33.140625" customWidth="1"/>
    <col min="2564" max="2564" width="7.85546875" customWidth="1"/>
    <col min="2565" max="2565" width="10" customWidth="1"/>
    <col min="2566" max="2566" width="11.42578125" customWidth="1"/>
    <col min="2567" max="2567" width="12.85546875" customWidth="1"/>
    <col min="2817" max="2817" width="6.28515625" customWidth="1"/>
    <col min="2818" max="2818" width="8.85546875" customWidth="1"/>
    <col min="2819" max="2819" width="33.140625" customWidth="1"/>
    <col min="2820" max="2820" width="7.85546875" customWidth="1"/>
    <col min="2821" max="2821" width="10" customWidth="1"/>
    <col min="2822" max="2822" width="11.42578125" customWidth="1"/>
    <col min="2823" max="2823" width="12.85546875" customWidth="1"/>
    <col min="3073" max="3073" width="6.28515625" customWidth="1"/>
    <col min="3074" max="3074" width="8.85546875" customWidth="1"/>
    <col min="3075" max="3075" width="33.140625" customWidth="1"/>
    <col min="3076" max="3076" width="7.85546875" customWidth="1"/>
    <col min="3077" max="3077" width="10" customWidth="1"/>
    <col min="3078" max="3078" width="11.42578125" customWidth="1"/>
    <col min="3079" max="3079" width="12.85546875" customWidth="1"/>
    <col min="3329" max="3329" width="6.28515625" customWidth="1"/>
    <col min="3330" max="3330" width="8.85546875" customWidth="1"/>
    <col min="3331" max="3331" width="33.140625" customWidth="1"/>
    <col min="3332" max="3332" width="7.85546875" customWidth="1"/>
    <col min="3333" max="3333" width="10" customWidth="1"/>
    <col min="3334" max="3334" width="11.42578125" customWidth="1"/>
    <col min="3335" max="3335" width="12.85546875" customWidth="1"/>
    <col min="3585" max="3585" width="6.28515625" customWidth="1"/>
    <col min="3586" max="3586" width="8.85546875" customWidth="1"/>
    <col min="3587" max="3587" width="33.140625" customWidth="1"/>
    <col min="3588" max="3588" width="7.85546875" customWidth="1"/>
    <col min="3589" max="3589" width="10" customWidth="1"/>
    <col min="3590" max="3590" width="11.42578125" customWidth="1"/>
    <col min="3591" max="3591" width="12.85546875" customWidth="1"/>
    <col min="3841" max="3841" width="6.28515625" customWidth="1"/>
    <col min="3842" max="3842" width="8.85546875" customWidth="1"/>
    <col min="3843" max="3843" width="33.140625" customWidth="1"/>
    <col min="3844" max="3844" width="7.85546875" customWidth="1"/>
    <col min="3845" max="3845" width="10" customWidth="1"/>
    <col min="3846" max="3846" width="11.42578125" customWidth="1"/>
    <col min="3847" max="3847" width="12.85546875" customWidth="1"/>
    <col min="4097" max="4097" width="6.28515625" customWidth="1"/>
    <col min="4098" max="4098" width="8.85546875" customWidth="1"/>
    <col min="4099" max="4099" width="33.140625" customWidth="1"/>
    <col min="4100" max="4100" width="7.85546875" customWidth="1"/>
    <col min="4101" max="4101" width="10" customWidth="1"/>
    <col min="4102" max="4102" width="11.42578125" customWidth="1"/>
    <col min="4103" max="4103" width="12.85546875" customWidth="1"/>
    <col min="4353" max="4353" width="6.28515625" customWidth="1"/>
    <col min="4354" max="4354" width="8.85546875" customWidth="1"/>
    <col min="4355" max="4355" width="33.140625" customWidth="1"/>
    <col min="4356" max="4356" width="7.85546875" customWidth="1"/>
    <col min="4357" max="4357" width="10" customWidth="1"/>
    <col min="4358" max="4358" width="11.42578125" customWidth="1"/>
    <col min="4359" max="4359" width="12.85546875" customWidth="1"/>
    <col min="4609" max="4609" width="6.28515625" customWidth="1"/>
    <col min="4610" max="4610" width="8.85546875" customWidth="1"/>
    <col min="4611" max="4611" width="33.140625" customWidth="1"/>
    <col min="4612" max="4612" width="7.85546875" customWidth="1"/>
    <col min="4613" max="4613" width="10" customWidth="1"/>
    <col min="4614" max="4614" width="11.42578125" customWidth="1"/>
    <col min="4615" max="4615" width="12.85546875" customWidth="1"/>
    <col min="4865" max="4865" width="6.28515625" customWidth="1"/>
    <col min="4866" max="4866" width="8.85546875" customWidth="1"/>
    <col min="4867" max="4867" width="33.140625" customWidth="1"/>
    <col min="4868" max="4868" width="7.85546875" customWidth="1"/>
    <col min="4869" max="4869" width="10" customWidth="1"/>
    <col min="4870" max="4870" width="11.42578125" customWidth="1"/>
    <col min="4871" max="4871" width="12.85546875" customWidth="1"/>
    <col min="5121" max="5121" width="6.28515625" customWidth="1"/>
    <col min="5122" max="5122" width="8.85546875" customWidth="1"/>
    <col min="5123" max="5123" width="33.140625" customWidth="1"/>
    <col min="5124" max="5124" width="7.85546875" customWidth="1"/>
    <col min="5125" max="5125" width="10" customWidth="1"/>
    <col min="5126" max="5126" width="11.42578125" customWidth="1"/>
    <col min="5127" max="5127" width="12.85546875" customWidth="1"/>
    <col min="5377" max="5377" width="6.28515625" customWidth="1"/>
    <col min="5378" max="5378" width="8.85546875" customWidth="1"/>
    <col min="5379" max="5379" width="33.140625" customWidth="1"/>
    <col min="5380" max="5380" width="7.85546875" customWidth="1"/>
    <col min="5381" max="5381" width="10" customWidth="1"/>
    <col min="5382" max="5382" width="11.42578125" customWidth="1"/>
    <col min="5383" max="5383" width="12.85546875" customWidth="1"/>
    <col min="5633" max="5633" width="6.28515625" customWidth="1"/>
    <col min="5634" max="5634" width="8.85546875" customWidth="1"/>
    <col min="5635" max="5635" width="33.140625" customWidth="1"/>
    <col min="5636" max="5636" width="7.85546875" customWidth="1"/>
    <col min="5637" max="5637" width="10" customWidth="1"/>
    <col min="5638" max="5638" width="11.42578125" customWidth="1"/>
    <col min="5639" max="5639" width="12.85546875" customWidth="1"/>
    <col min="5889" max="5889" width="6.28515625" customWidth="1"/>
    <col min="5890" max="5890" width="8.85546875" customWidth="1"/>
    <col min="5891" max="5891" width="33.140625" customWidth="1"/>
    <col min="5892" max="5892" width="7.85546875" customWidth="1"/>
    <col min="5893" max="5893" width="10" customWidth="1"/>
    <col min="5894" max="5894" width="11.42578125" customWidth="1"/>
    <col min="5895" max="5895" width="12.85546875" customWidth="1"/>
    <col min="6145" max="6145" width="6.28515625" customWidth="1"/>
    <col min="6146" max="6146" width="8.85546875" customWidth="1"/>
    <col min="6147" max="6147" width="33.140625" customWidth="1"/>
    <col min="6148" max="6148" width="7.85546875" customWidth="1"/>
    <col min="6149" max="6149" width="10" customWidth="1"/>
    <col min="6150" max="6150" width="11.42578125" customWidth="1"/>
    <col min="6151" max="6151" width="12.85546875" customWidth="1"/>
    <col min="6401" max="6401" width="6.28515625" customWidth="1"/>
    <col min="6402" max="6402" width="8.85546875" customWidth="1"/>
    <col min="6403" max="6403" width="33.140625" customWidth="1"/>
    <col min="6404" max="6404" width="7.85546875" customWidth="1"/>
    <col min="6405" max="6405" width="10" customWidth="1"/>
    <col min="6406" max="6406" width="11.42578125" customWidth="1"/>
    <col min="6407" max="6407" width="12.85546875" customWidth="1"/>
    <col min="6657" max="6657" width="6.28515625" customWidth="1"/>
    <col min="6658" max="6658" width="8.85546875" customWidth="1"/>
    <col min="6659" max="6659" width="33.140625" customWidth="1"/>
    <col min="6660" max="6660" width="7.85546875" customWidth="1"/>
    <col min="6661" max="6661" width="10" customWidth="1"/>
    <col min="6662" max="6662" width="11.42578125" customWidth="1"/>
    <col min="6663" max="6663" width="12.85546875" customWidth="1"/>
    <col min="6913" max="6913" width="6.28515625" customWidth="1"/>
    <col min="6914" max="6914" width="8.85546875" customWidth="1"/>
    <col min="6915" max="6915" width="33.140625" customWidth="1"/>
    <col min="6916" max="6916" width="7.85546875" customWidth="1"/>
    <col min="6917" max="6917" width="10" customWidth="1"/>
    <col min="6918" max="6918" width="11.42578125" customWidth="1"/>
    <col min="6919" max="6919" width="12.85546875" customWidth="1"/>
    <col min="7169" max="7169" width="6.28515625" customWidth="1"/>
    <col min="7170" max="7170" width="8.85546875" customWidth="1"/>
    <col min="7171" max="7171" width="33.140625" customWidth="1"/>
    <col min="7172" max="7172" width="7.85546875" customWidth="1"/>
    <col min="7173" max="7173" width="10" customWidth="1"/>
    <col min="7174" max="7174" width="11.42578125" customWidth="1"/>
    <col min="7175" max="7175" width="12.85546875" customWidth="1"/>
    <col min="7425" max="7425" width="6.28515625" customWidth="1"/>
    <col min="7426" max="7426" width="8.85546875" customWidth="1"/>
    <col min="7427" max="7427" width="33.140625" customWidth="1"/>
    <col min="7428" max="7428" width="7.85546875" customWidth="1"/>
    <col min="7429" max="7429" width="10" customWidth="1"/>
    <col min="7430" max="7430" width="11.42578125" customWidth="1"/>
    <col min="7431" max="7431" width="12.85546875" customWidth="1"/>
    <col min="7681" max="7681" width="6.28515625" customWidth="1"/>
    <col min="7682" max="7682" width="8.85546875" customWidth="1"/>
    <col min="7683" max="7683" width="33.140625" customWidth="1"/>
    <col min="7684" max="7684" width="7.85546875" customWidth="1"/>
    <col min="7685" max="7685" width="10" customWidth="1"/>
    <col min="7686" max="7686" width="11.42578125" customWidth="1"/>
    <col min="7687" max="7687" width="12.85546875" customWidth="1"/>
    <col min="7937" max="7937" width="6.28515625" customWidth="1"/>
    <col min="7938" max="7938" width="8.85546875" customWidth="1"/>
    <col min="7939" max="7939" width="33.140625" customWidth="1"/>
    <col min="7940" max="7940" width="7.85546875" customWidth="1"/>
    <col min="7941" max="7941" width="10" customWidth="1"/>
    <col min="7942" max="7942" width="11.42578125" customWidth="1"/>
    <col min="7943" max="7943" width="12.85546875" customWidth="1"/>
    <col min="8193" max="8193" width="6.28515625" customWidth="1"/>
    <col min="8194" max="8194" width="8.85546875" customWidth="1"/>
    <col min="8195" max="8195" width="33.140625" customWidth="1"/>
    <col min="8196" max="8196" width="7.85546875" customWidth="1"/>
    <col min="8197" max="8197" width="10" customWidth="1"/>
    <col min="8198" max="8198" width="11.42578125" customWidth="1"/>
    <col min="8199" max="8199" width="12.85546875" customWidth="1"/>
    <col min="8449" max="8449" width="6.28515625" customWidth="1"/>
    <col min="8450" max="8450" width="8.85546875" customWidth="1"/>
    <col min="8451" max="8451" width="33.140625" customWidth="1"/>
    <col min="8452" max="8452" width="7.85546875" customWidth="1"/>
    <col min="8453" max="8453" width="10" customWidth="1"/>
    <col min="8454" max="8454" width="11.42578125" customWidth="1"/>
    <col min="8455" max="8455" width="12.85546875" customWidth="1"/>
    <col min="8705" max="8705" width="6.28515625" customWidth="1"/>
    <col min="8706" max="8706" width="8.85546875" customWidth="1"/>
    <col min="8707" max="8707" width="33.140625" customWidth="1"/>
    <col min="8708" max="8708" width="7.85546875" customWidth="1"/>
    <col min="8709" max="8709" width="10" customWidth="1"/>
    <col min="8710" max="8710" width="11.42578125" customWidth="1"/>
    <col min="8711" max="8711" width="12.85546875" customWidth="1"/>
    <col min="8961" max="8961" width="6.28515625" customWidth="1"/>
    <col min="8962" max="8962" width="8.85546875" customWidth="1"/>
    <col min="8963" max="8963" width="33.140625" customWidth="1"/>
    <col min="8964" max="8964" width="7.85546875" customWidth="1"/>
    <col min="8965" max="8965" width="10" customWidth="1"/>
    <col min="8966" max="8966" width="11.42578125" customWidth="1"/>
    <col min="8967" max="8967" width="12.85546875" customWidth="1"/>
    <col min="9217" max="9217" width="6.28515625" customWidth="1"/>
    <col min="9218" max="9218" width="8.85546875" customWidth="1"/>
    <col min="9219" max="9219" width="33.140625" customWidth="1"/>
    <col min="9220" max="9220" width="7.85546875" customWidth="1"/>
    <col min="9221" max="9221" width="10" customWidth="1"/>
    <col min="9222" max="9222" width="11.42578125" customWidth="1"/>
    <col min="9223" max="9223" width="12.85546875" customWidth="1"/>
    <col min="9473" max="9473" width="6.28515625" customWidth="1"/>
    <col min="9474" max="9474" width="8.85546875" customWidth="1"/>
    <col min="9475" max="9475" width="33.140625" customWidth="1"/>
    <col min="9476" max="9476" width="7.85546875" customWidth="1"/>
    <col min="9477" max="9477" width="10" customWidth="1"/>
    <col min="9478" max="9478" width="11.42578125" customWidth="1"/>
    <col min="9479" max="9479" width="12.85546875" customWidth="1"/>
    <col min="9729" max="9729" width="6.28515625" customWidth="1"/>
    <col min="9730" max="9730" width="8.85546875" customWidth="1"/>
    <col min="9731" max="9731" width="33.140625" customWidth="1"/>
    <col min="9732" max="9732" width="7.85546875" customWidth="1"/>
    <col min="9733" max="9733" width="10" customWidth="1"/>
    <col min="9734" max="9734" width="11.42578125" customWidth="1"/>
    <col min="9735" max="9735" width="12.85546875" customWidth="1"/>
    <col min="9985" max="9985" width="6.28515625" customWidth="1"/>
    <col min="9986" max="9986" width="8.85546875" customWidth="1"/>
    <col min="9987" max="9987" width="33.140625" customWidth="1"/>
    <col min="9988" max="9988" width="7.85546875" customWidth="1"/>
    <col min="9989" max="9989" width="10" customWidth="1"/>
    <col min="9990" max="9990" width="11.42578125" customWidth="1"/>
    <col min="9991" max="9991" width="12.85546875" customWidth="1"/>
    <col min="10241" max="10241" width="6.28515625" customWidth="1"/>
    <col min="10242" max="10242" width="8.85546875" customWidth="1"/>
    <col min="10243" max="10243" width="33.140625" customWidth="1"/>
    <col min="10244" max="10244" width="7.85546875" customWidth="1"/>
    <col min="10245" max="10245" width="10" customWidth="1"/>
    <col min="10246" max="10246" width="11.42578125" customWidth="1"/>
    <col min="10247" max="10247" width="12.85546875" customWidth="1"/>
    <col min="10497" max="10497" width="6.28515625" customWidth="1"/>
    <col min="10498" max="10498" width="8.85546875" customWidth="1"/>
    <col min="10499" max="10499" width="33.140625" customWidth="1"/>
    <col min="10500" max="10500" width="7.85546875" customWidth="1"/>
    <col min="10501" max="10501" width="10" customWidth="1"/>
    <col min="10502" max="10502" width="11.42578125" customWidth="1"/>
    <col min="10503" max="10503" width="12.85546875" customWidth="1"/>
    <col min="10753" max="10753" width="6.28515625" customWidth="1"/>
    <col min="10754" max="10754" width="8.85546875" customWidth="1"/>
    <col min="10755" max="10755" width="33.140625" customWidth="1"/>
    <col min="10756" max="10756" width="7.85546875" customWidth="1"/>
    <col min="10757" max="10757" width="10" customWidth="1"/>
    <col min="10758" max="10758" width="11.42578125" customWidth="1"/>
    <col min="10759" max="10759" width="12.85546875" customWidth="1"/>
    <col min="11009" max="11009" width="6.28515625" customWidth="1"/>
    <col min="11010" max="11010" width="8.85546875" customWidth="1"/>
    <col min="11011" max="11011" width="33.140625" customWidth="1"/>
    <col min="11012" max="11012" width="7.85546875" customWidth="1"/>
    <col min="11013" max="11013" width="10" customWidth="1"/>
    <col min="11014" max="11014" width="11.42578125" customWidth="1"/>
    <col min="11015" max="11015" width="12.85546875" customWidth="1"/>
    <col min="11265" max="11265" width="6.28515625" customWidth="1"/>
    <col min="11266" max="11266" width="8.85546875" customWidth="1"/>
    <col min="11267" max="11267" width="33.140625" customWidth="1"/>
    <col min="11268" max="11268" width="7.85546875" customWidth="1"/>
    <col min="11269" max="11269" width="10" customWidth="1"/>
    <col min="11270" max="11270" width="11.42578125" customWidth="1"/>
    <col min="11271" max="11271" width="12.85546875" customWidth="1"/>
    <col min="11521" max="11521" width="6.28515625" customWidth="1"/>
    <col min="11522" max="11522" width="8.85546875" customWidth="1"/>
    <col min="11523" max="11523" width="33.140625" customWidth="1"/>
    <col min="11524" max="11524" width="7.85546875" customWidth="1"/>
    <col min="11525" max="11525" width="10" customWidth="1"/>
    <col min="11526" max="11526" width="11.42578125" customWidth="1"/>
    <col min="11527" max="11527" width="12.85546875" customWidth="1"/>
    <col min="11777" max="11777" width="6.28515625" customWidth="1"/>
    <col min="11778" max="11778" width="8.85546875" customWidth="1"/>
    <col min="11779" max="11779" width="33.140625" customWidth="1"/>
    <col min="11780" max="11780" width="7.85546875" customWidth="1"/>
    <col min="11781" max="11781" width="10" customWidth="1"/>
    <col min="11782" max="11782" width="11.42578125" customWidth="1"/>
    <col min="11783" max="11783" width="12.85546875" customWidth="1"/>
    <col min="12033" max="12033" width="6.28515625" customWidth="1"/>
    <col min="12034" max="12034" width="8.85546875" customWidth="1"/>
    <col min="12035" max="12035" width="33.140625" customWidth="1"/>
    <col min="12036" max="12036" width="7.85546875" customWidth="1"/>
    <col min="12037" max="12037" width="10" customWidth="1"/>
    <col min="12038" max="12038" width="11.42578125" customWidth="1"/>
    <col min="12039" max="12039" width="12.85546875" customWidth="1"/>
    <col min="12289" max="12289" width="6.28515625" customWidth="1"/>
    <col min="12290" max="12290" width="8.85546875" customWidth="1"/>
    <col min="12291" max="12291" width="33.140625" customWidth="1"/>
    <col min="12292" max="12292" width="7.85546875" customWidth="1"/>
    <col min="12293" max="12293" width="10" customWidth="1"/>
    <col min="12294" max="12294" width="11.42578125" customWidth="1"/>
    <col min="12295" max="12295" width="12.85546875" customWidth="1"/>
    <col min="12545" max="12545" width="6.28515625" customWidth="1"/>
    <col min="12546" max="12546" width="8.85546875" customWidth="1"/>
    <col min="12547" max="12547" width="33.140625" customWidth="1"/>
    <col min="12548" max="12548" width="7.85546875" customWidth="1"/>
    <col min="12549" max="12549" width="10" customWidth="1"/>
    <col min="12550" max="12550" width="11.42578125" customWidth="1"/>
    <col min="12551" max="12551" width="12.85546875" customWidth="1"/>
    <col min="12801" max="12801" width="6.28515625" customWidth="1"/>
    <col min="12802" max="12802" width="8.85546875" customWidth="1"/>
    <col min="12803" max="12803" width="33.140625" customWidth="1"/>
    <col min="12804" max="12804" width="7.85546875" customWidth="1"/>
    <col min="12805" max="12805" width="10" customWidth="1"/>
    <col min="12806" max="12806" width="11.42578125" customWidth="1"/>
    <col min="12807" max="12807" width="12.85546875" customWidth="1"/>
    <col min="13057" max="13057" width="6.28515625" customWidth="1"/>
    <col min="13058" max="13058" width="8.85546875" customWidth="1"/>
    <col min="13059" max="13059" width="33.140625" customWidth="1"/>
    <col min="13060" max="13060" width="7.85546875" customWidth="1"/>
    <col min="13061" max="13061" width="10" customWidth="1"/>
    <col min="13062" max="13062" width="11.42578125" customWidth="1"/>
    <col min="13063" max="13063" width="12.85546875" customWidth="1"/>
    <col min="13313" max="13313" width="6.28515625" customWidth="1"/>
    <col min="13314" max="13314" width="8.85546875" customWidth="1"/>
    <col min="13315" max="13315" width="33.140625" customWidth="1"/>
    <col min="13316" max="13316" width="7.85546875" customWidth="1"/>
    <col min="13317" max="13317" width="10" customWidth="1"/>
    <col min="13318" max="13318" width="11.42578125" customWidth="1"/>
    <col min="13319" max="13319" width="12.85546875" customWidth="1"/>
    <col min="13569" max="13569" width="6.28515625" customWidth="1"/>
    <col min="13570" max="13570" width="8.85546875" customWidth="1"/>
    <col min="13571" max="13571" width="33.140625" customWidth="1"/>
    <col min="13572" max="13572" width="7.85546875" customWidth="1"/>
    <col min="13573" max="13573" width="10" customWidth="1"/>
    <col min="13574" max="13574" width="11.42578125" customWidth="1"/>
    <col min="13575" max="13575" width="12.85546875" customWidth="1"/>
    <col min="13825" max="13825" width="6.28515625" customWidth="1"/>
    <col min="13826" max="13826" width="8.85546875" customWidth="1"/>
    <col min="13827" max="13827" width="33.140625" customWidth="1"/>
    <col min="13828" max="13828" width="7.85546875" customWidth="1"/>
    <col min="13829" max="13829" width="10" customWidth="1"/>
    <col min="13830" max="13830" width="11.42578125" customWidth="1"/>
    <col min="13831" max="13831" width="12.85546875" customWidth="1"/>
    <col min="14081" max="14081" width="6.28515625" customWidth="1"/>
    <col min="14082" max="14082" width="8.85546875" customWidth="1"/>
    <col min="14083" max="14083" width="33.140625" customWidth="1"/>
    <col min="14084" max="14084" width="7.85546875" customWidth="1"/>
    <col min="14085" max="14085" width="10" customWidth="1"/>
    <col min="14086" max="14086" width="11.42578125" customWidth="1"/>
    <col min="14087" max="14087" width="12.85546875" customWidth="1"/>
    <col min="14337" max="14337" width="6.28515625" customWidth="1"/>
    <col min="14338" max="14338" width="8.85546875" customWidth="1"/>
    <col min="14339" max="14339" width="33.140625" customWidth="1"/>
    <col min="14340" max="14340" width="7.85546875" customWidth="1"/>
    <col min="14341" max="14341" width="10" customWidth="1"/>
    <col min="14342" max="14342" width="11.42578125" customWidth="1"/>
    <col min="14343" max="14343" width="12.85546875" customWidth="1"/>
    <col min="14593" max="14593" width="6.28515625" customWidth="1"/>
    <col min="14594" max="14594" width="8.85546875" customWidth="1"/>
    <col min="14595" max="14595" width="33.140625" customWidth="1"/>
    <col min="14596" max="14596" width="7.85546875" customWidth="1"/>
    <col min="14597" max="14597" width="10" customWidth="1"/>
    <col min="14598" max="14598" width="11.42578125" customWidth="1"/>
    <col min="14599" max="14599" width="12.85546875" customWidth="1"/>
    <col min="14849" max="14849" width="6.28515625" customWidth="1"/>
    <col min="14850" max="14850" width="8.85546875" customWidth="1"/>
    <col min="14851" max="14851" width="33.140625" customWidth="1"/>
    <col min="14852" max="14852" width="7.85546875" customWidth="1"/>
    <col min="14853" max="14853" width="10" customWidth="1"/>
    <col min="14854" max="14854" width="11.42578125" customWidth="1"/>
    <col min="14855" max="14855" width="12.85546875" customWidth="1"/>
    <col min="15105" max="15105" width="6.28515625" customWidth="1"/>
    <col min="15106" max="15106" width="8.85546875" customWidth="1"/>
    <col min="15107" max="15107" width="33.140625" customWidth="1"/>
    <col min="15108" max="15108" width="7.85546875" customWidth="1"/>
    <col min="15109" max="15109" width="10" customWidth="1"/>
    <col min="15110" max="15110" width="11.42578125" customWidth="1"/>
    <col min="15111" max="15111" width="12.85546875" customWidth="1"/>
    <col min="15361" max="15361" width="6.28515625" customWidth="1"/>
    <col min="15362" max="15362" width="8.85546875" customWidth="1"/>
    <col min="15363" max="15363" width="33.140625" customWidth="1"/>
    <col min="15364" max="15364" width="7.85546875" customWidth="1"/>
    <col min="15365" max="15365" width="10" customWidth="1"/>
    <col min="15366" max="15366" width="11.42578125" customWidth="1"/>
    <col min="15367" max="15367" width="12.85546875" customWidth="1"/>
    <col min="15617" max="15617" width="6.28515625" customWidth="1"/>
    <col min="15618" max="15618" width="8.85546875" customWidth="1"/>
    <col min="15619" max="15619" width="33.140625" customWidth="1"/>
    <col min="15620" max="15620" width="7.85546875" customWidth="1"/>
    <col min="15621" max="15621" width="10" customWidth="1"/>
    <col min="15622" max="15622" width="11.42578125" customWidth="1"/>
    <col min="15623" max="15623" width="12.85546875" customWidth="1"/>
    <col min="15873" max="15873" width="6.28515625" customWidth="1"/>
    <col min="15874" max="15874" width="8.85546875" customWidth="1"/>
    <col min="15875" max="15875" width="33.140625" customWidth="1"/>
    <col min="15876" max="15876" width="7.85546875" customWidth="1"/>
    <col min="15877" max="15877" width="10" customWidth="1"/>
    <col min="15878" max="15878" width="11.42578125" customWidth="1"/>
    <col min="15879" max="15879" width="12.85546875" customWidth="1"/>
    <col min="16129" max="16129" width="6.28515625" customWidth="1"/>
    <col min="16130" max="16130" width="8.85546875" customWidth="1"/>
    <col min="16131" max="16131" width="33.140625" customWidth="1"/>
    <col min="16132" max="16132" width="7.85546875" customWidth="1"/>
    <col min="16133" max="16133" width="10" customWidth="1"/>
    <col min="16134" max="16134" width="11.42578125" customWidth="1"/>
    <col min="16135" max="16135" width="12.85546875" customWidth="1"/>
  </cols>
  <sheetData>
    <row r="1" spans="1:10" ht="15.75">
      <c r="A1" s="435" t="s">
        <v>34</v>
      </c>
      <c r="B1" s="435"/>
      <c r="C1" s="435"/>
      <c r="D1" s="435"/>
      <c r="E1" s="435"/>
      <c r="F1" s="435"/>
      <c r="G1" s="435"/>
    </row>
    <row r="2" spans="1:10" ht="18.75" thickBot="1">
      <c r="A2" s="436" t="s">
        <v>35</v>
      </c>
      <c r="B2" s="436"/>
      <c r="C2" s="436"/>
      <c r="D2" s="436"/>
      <c r="E2" s="436"/>
      <c r="F2" s="436"/>
      <c r="G2" s="436"/>
    </row>
    <row r="3" spans="1:10" ht="27" thickBot="1">
      <c r="A3" s="437" t="s">
        <v>36</v>
      </c>
      <c r="B3" s="438"/>
      <c r="C3" s="438"/>
      <c r="D3" s="438"/>
      <c r="E3" s="438"/>
      <c r="F3" s="438"/>
      <c r="G3" s="439"/>
    </row>
    <row r="4" spans="1:10" ht="13.5" thickBot="1">
      <c r="A4" s="141"/>
      <c r="B4" s="142"/>
      <c r="C4" s="143"/>
      <c r="D4" s="144"/>
      <c r="E4" s="144"/>
      <c r="F4" s="145"/>
      <c r="G4" s="146"/>
    </row>
    <row r="5" spans="1:10" ht="13.5" thickBot="1">
      <c r="A5" s="147" t="s">
        <v>37</v>
      </c>
      <c r="B5" s="148" t="s">
        <v>38</v>
      </c>
      <c r="C5" s="149" t="s">
        <v>39</v>
      </c>
      <c r="D5" s="150" t="s">
        <v>40</v>
      </c>
      <c r="E5" s="151" t="s">
        <v>41</v>
      </c>
      <c r="F5" s="152" t="s">
        <v>42</v>
      </c>
      <c r="G5" s="153" t="s">
        <v>43</v>
      </c>
    </row>
    <row r="6" spans="1:10">
      <c r="A6" s="154"/>
      <c r="B6" s="155"/>
      <c r="C6" s="156" t="s">
        <v>44</v>
      </c>
      <c r="D6" s="151"/>
      <c r="E6" s="151"/>
      <c r="F6" s="157"/>
      <c r="G6" s="158"/>
    </row>
    <row r="7" spans="1:10" ht="15.75">
      <c r="A7" s="159"/>
      <c r="B7" s="160" t="s">
        <v>45</v>
      </c>
      <c r="C7" s="161" t="s">
        <v>46</v>
      </c>
      <c r="D7" s="162" t="s">
        <v>47</v>
      </c>
      <c r="E7" s="162">
        <v>30</v>
      </c>
      <c r="F7" s="163">
        <v>21075.27</v>
      </c>
      <c r="G7" s="164"/>
    </row>
    <row r="8" spans="1:10" ht="15.75">
      <c r="A8" s="159"/>
      <c r="B8" s="160" t="s">
        <v>48</v>
      </c>
      <c r="C8" s="165" t="s">
        <v>49</v>
      </c>
      <c r="D8" s="166" t="s">
        <v>47</v>
      </c>
      <c r="E8" s="162">
        <v>583.4</v>
      </c>
      <c r="F8" s="167">
        <v>13851.54</v>
      </c>
      <c r="G8" s="164"/>
    </row>
    <row r="9" spans="1:10" ht="15.75">
      <c r="A9" s="159"/>
      <c r="B9" s="446" t="s">
        <v>50</v>
      </c>
      <c r="C9" s="168" t="s">
        <v>51</v>
      </c>
      <c r="D9" s="169" t="s">
        <v>47</v>
      </c>
      <c r="E9" s="170">
        <v>5</v>
      </c>
      <c r="F9" s="450">
        <v>838.13</v>
      </c>
      <c r="G9" s="164"/>
    </row>
    <row r="10" spans="1:10" ht="15.75">
      <c r="A10" s="159"/>
      <c r="B10" s="464"/>
      <c r="C10" s="171" t="s">
        <v>52</v>
      </c>
      <c r="D10" s="169" t="s">
        <v>53</v>
      </c>
      <c r="E10" s="169">
        <v>10</v>
      </c>
      <c r="F10" s="450"/>
      <c r="G10" s="164"/>
    </row>
    <row r="11" spans="1:10" ht="15.75">
      <c r="A11" s="159"/>
      <c r="B11" s="447"/>
      <c r="C11" s="171" t="s">
        <v>54</v>
      </c>
      <c r="D11" s="169" t="s">
        <v>47</v>
      </c>
      <c r="E11" s="170">
        <v>0.22500000000000001</v>
      </c>
      <c r="F11" s="450"/>
      <c r="G11" s="164"/>
    </row>
    <row r="12" spans="1:10" ht="13.5" thickBot="1">
      <c r="A12" s="172"/>
      <c r="B12" s="173"/>
      <c r="C12" s="174"/>
      <c r="D12" s="175"/>
      <c r="E12" s="176" t="s">
        <v>55</v>
      </c>
      <c r="F12" s="177">
        <f>SUM(F7:F11)</f>
        <v>35764.94</v>
      </c>
      <c r="G12" s="178"/>
    </row>
    <row r="13" spans="1:10">
      <c r="A13" s="179"/>
      <c r="B13" s="180"/>
      <c r="C13" s="181" t="s">
        <v>44</v>
      </c>
      <c r="D13" s="182"/>
      <c r="E13" s="183"/>
      <c r="F13" s="184"/>
      <c r="G13" s="185"/>
      <c r="J13" s="186"/>
    </row>
    <row r="14" spans="1:10" ht="15.75">
      <c r="A14" s="187"/>
      <c r="B14" s="188"/>
      <c r="C14" s="189" t="s">
        <v>57</v>
      </c>
      <c r="D14" s="169"/>
      <c r="E14" s="170"/>
      <c r="F14" s="190"/>
      <c r="G14" s="191"/>
    </row>
    <row r="15" spans="1:10" ht="15.75">
      <c r="A15" s="187"/>
      <c r="B15" s="463" t="s">
        <v>58</v>
      </c>
      <c r="C15" s="171" t="s">
        <v>59</v>
      </c>
      <c r="D15" s="192" t="s">
        <v>60</v>
      </c>
      <c r="E15" s="192">
        <v>3.2000000000000002E-3</v>
      </c>
      <c r="F15" s="450">
        <v>298.44</v>
      </c>
      <c r="G15" s="191"/>
    </row>
    <row r="16" spans="1:10" ht="15.75">
      <c r="A16" s="187"/>
      <c r="B16" s="463"/>
      <c r="C16" s="171" t="s">
        <v>61</v>
      </c>
      <c r="D16" s="192" t="s">
        <v>60</v>
      </c>
      <c r="E16" s="169">
        <v>1.125E-2</v>
      </c>
      <c r="F16" s="450"/>
      <c r="G16" s="191"/>
      <c r="J16" s="186"/>
    </row>
    <row r="17" spans="1:7" ht="15.75">
      <c r="A17" s="187"/>
      <c r="B17" s="188" t="s">
        <v>63</v>
      </c>
      <c r="C17" s="193" t="s">
        <v>64</v>
      </c>
      <c r="D17" s="194" t="s">
        <v>47</v>
      </c>
      <c r="E17" s="166">
        <v>0.83</v>
      </c>
      <c r="F17" s="167">
        <v>883.07</v>
      </c>
      <c r="G17" s="191"/>
    </row>
    <row r="18" spans="1:7" ht="15.75">
      <c r="A18" s="159"/>
      <c r="B18" s="419" t="s">
        <v>45</v>
      </c>
      <c r="C18" s="195" t="s">
        <v>65</v>
      </c>
      <c r="D18" s="170" t="s">
        <v>66</v>
      </c>
      <c r="E18" s="170">
        <v>1</v>
      </c>
      <c r="F18" s="422">
        <v>3264.06</v>
      </c>
      <c r="G18" s="196"/>
    </row>
    <row r="19" spans="1:7" ht="15.75">
      <c r="A19" s="159"/>
      <c r="B19" s="421"/>
      <c r="C19" s="197" t="s">
        <v>67</v>
      </c>
      <c r="D19" s="162" t="s">
        <v>66</v>
      </c>
      <c r="E19" s="162">
        <v>2</v>
      </c>
      <c r="F19" s="423"/>
      <c r="G19" s="198"/>
    </row>
    <row r="20" spans="1:7" ht="15.75">
      <c r="A20" s="159"/>
      <c r="B20" s="199" t="s">
        <v>68</v>
      </c>
      <c r="C20" s="200" t="s">
        <v>69</v>
      </c>
      <c r="D20" s="166" t="s">
        <v>66</v>
      </c>
      <c r="E20" s="162">
        <v>2</v>
      </c>
      <c r="F20" s="167">
        <v>2925.03</v>
      </c>
      <c r="G20" s="191"/>
    </row>
    <row r="21" spans="1:7" ht="15.75">
      <c r="A21" s="159"/>
      <c r="B21" s="419" t="s">
        <v>50</v>
      </c>
      <c r="C21" s="171" t="s">
        <v>70</v>
      </c>
      <c r="D21" s="169" t="s">
        <v>66</v>
      </c>
      <c r="E21" s="169">
        <v>1</v>
      </c>
      <c r="F21" s="450">
        <v>3162.83</v>
      </c>
      <c r="G21" s="196"/>
    </row>
    <row r="22" spans="1:7" ht="15.75">
      <c r="A22" s="159"/>
      <c r="B22" s="421"/>
      <c r="C22" s="168" t="s">
        <v>71</v>
      </c>
      <c r="D22" s="169" t="s">
        <v>66</v>
      </c>
      <c r="E22" s="169">
        <v>1</v>
      </c>
      <c r="F22" s="450"/>
      <c r="G22" s="201"/>
    </row>
    <row r="23" spans="1:7" ht="31.5" hidden="1">
      <c r="A23" s="202"/>
      <c r="B23" s="188" t="s">
        <v>72</v>
      </c>
      <c r="C23" s="171" t="s">
        <v>73</v>
      </c>
      <c r="D23" s="169" t="s">
        <v>60</v>
      </c>
      <c r="E23" s="203">
        <v>26</v>
      </c>
      <c r="F23" s="204">
        <v>3068.4</v>
      </c>
      <c r="G23" s="205"/>
    </row>
    <row r="24" spans="1:7" ht="13.5" thickBot="1">
      <c r="A24" s="172"/>
      <c r="B24" s="173"/>
      <c r="C24" s="206"/>
      <c r="D24" s="207"/>
      <c r="E24" s="176" t="s">
        <v>55</v>
      </c>
      <c r="F24" s="177">
        <f>SUM(F15:F23)</f>
        <v>13601.83</v>
      </c>
      <c r="G24" s="178"/>
    </row>
    <row r="25" spans="1:7" s="214" customFormat="1">
      <c r="A25" s="208"/>
      <c r="B25" s="209"/>
      <c r="C25" s="210" t="s">
        <v>74</v>
      </c>
      <c r="D25" s="211"/>
      <c r="E25" s="211"/>
      <c r="F25" s="212"/>
      <c r="G25" s="213"/>
    </row>
    <row r="26" spans="1:7" s="214" customFormat="1">
      <c r="A26" s="215"/>
      <c r="B26" s="430" t="s">
        <v>48</v>
      </c>
      <c r="C26" s="216" t="s">
        <v>75</v>
      </c>
      <c r="D26" s="217" t="s">
        <v>66</v>
      </c>
      <c r="E26" s="217">
        <v>1</v>
      </c>
      <c r="F26" s="460">
        <v>13023.26</v>
      </c>
      <c r="G26" s="218"/>
    </row>
    <row r="27" spans="1:7" s="214" customFormat="1" ht="15">
      <c r="A27" s="215"/>
      <c r="B27" s="458"/>
      <c r="C27" s="216" t="s">
        <v>76</v>
      </c>
      <c r="D27" s="217" t="s">
        <v>66</v>
      </c>
      <c r="E27" s="219">
        <v>1</v>
      </c>
      <c r="F27" s="461"/>
      <c r="G27" s="220"/>
    </row>
    <row r="28" spans="1:7" s="214" customFormat="1">
      <c r="A28" s="221"/>
      <c r="B28" s="431"/>
      <c r="C28" s="222" t="s">
        <v>77</v>
      </c>
      <c r="D28" s="217" t="s">
        <v>66</v>
      </c>
      <c r="E28" s="223">
        <v>2</v>
      </c>
      <c r="F28" s="462"/>
      <c r="G28" s="224"/>
    </row>
    <row r="29" spans="1:7" s="214" customFormat="1" ht="15.75">
      <c r="A29" s="221"/>
      <c r="B29" s="225" t="s">
        <v>78</v>
      </c>
      <c r="C29" s="226" t="s">
        <v>79</v>
      </c>
      <c r="D29" s="227" t="s">
        <v>80</v>
      </c>
      <c r="E29" s="228">
        <v>60</v>
      </c>
      <c r="F29" s="229">
        <v>1440</v>
      </c>
      <c r="G29" s="230"/>
    </row>
    <row r="30" spans="1:7" s="214" customFormat="1" ht="13.5" thickBot="1">
      <c r="A30" s="231"/>
      <c r="B30" s="232"/>
      <c r="C30" s="233"/>
      <c r="D30" s="234"/>
      <c r="E30" s="176" t="s">
        <v>55</v>
      </c>
      <c r="F30" s="177">
        <f>SUM(F26:F29)</f>
        <v>14463.26</v>
      </c>
      <c r="G30" s="235"/>
    </row>
    <row r="31" spans="1:7" s="214" customFormat="1">
      <c r="A31" s="208"/>
      <c r="B31" s="209"/>
      <c r="C31" s="210" t="s">
        <v>74</v>
      </c>
      <c r="D31" s="211"/>
      <c r="E31" s="211"/>
      <c r="F31" s="236"/>
      <c r="G31" s="237"/>
    </row>
    <row r="32" spans="1:7" s="214" customFormat="1">
      <c r="A32" s="208"/>
      <c r="B32" s="209"/>
      <c r="C32" s="238" t="s">
        <v>57</v>
      </c>
      <c r="D32" s="239"/>
      <c r="E32" s="239"/>
      <c r="F32" s="240"/>
      <c r="G32" s="237"/>
    </row>
    <row r="33" spans="1:12" s="214" customFormat="1" ht="15.75">
      <c r="A33" s="208"/>
      <c r="B33" s="430" t="s">
        <v>81</v>
      </c>
      <c r="C33" s="171" t="s">
        <v>82</v>
      </c>
      <c r="D33" s="169" t="s">
        <v>53</v>
      </c>
      <c r="E33" s="169">
        <v>7</v>
      </c>
      <c r="F33" s="450">
        <v>20685.73</v>
      </c>
      <c r="G33" s="241"/>
    </row>
    <row r="34" spans="1:12" s="214" customFormat="1" ht="15.75">
      <c r="A34" s="208"/>
      <c r="B34" s="458"/>
      <c r="C34" s="171" t="s">
        <v>82</v>
      </c>
      <c r="D34" s="169" t="s">
        <v>53</v>
      </c>
      <c r="E34" s="169">
        <v>8</v>
      </c>
      <c r="F34" s="450"/>
      <c r="G34" s="241"/>
    </row>
    <row r="35" spans="1:12" s="214" customFormat="1" ht="15.75">
      <c r="A35" s="208"/>
      <c r="B35" s="431"/>
      <c r="C35" s="193" t="s">
        <v>82</v>
      </c>
      <c r="D35" s="166" t="s">
        <v>53</v>
      </c>
      <c r="E35" s="166">
        <v>16</v>
      </c>
      <c r="F35" s="459"/>
      <c r="G35" s="241"/>
    </row>
    <row r="36" spans="1:12" s="214" customFormat="1" ht="15.75">
      <c r="A36" s="208"/>
      <c r="B36" s="430" t="s">
        <v>58</v>
      </c>
      <c r="C36" s="195" t="s">
        <v>82</v>
      </c>
      <c r="D36" s="170" t="s">
        <v>53</v>
      </c>
      <c r="E36" s="170">
        <v>3</v>
      </c>
      <c r="F36" s="422">
        <v>2085.2800000000002</v>
      </c>
      <c r="G36" s="241"/>
    </row>
    <row r="37" spans="1:12" s="214" customFormat="1" ht="15.75">
      <c r="A37" s="208"/>
      <c r="B37" s="431"/>
      <c r="C37" s="197" t="s">
        <v>83</v>
      </c>
      <c r="D37" s="162" t="s">
        <v>53</v>
      </c>
      <c r="E37" s="162">
        <v>3</v>
      </c>
      <c r="F37" s="423"/>
      <c r="G37" s="241"/>
    </row>
    <row r="38" spans="1:12" s="214" customFormat="1" ht="15.75">
      <c r="A38" s="208"/>
      <c r="B38" s="451" t="s">
        <v>84</v>
      </c>
      <c r="C38" s="171" t="s">
        <v>82</v>
      </c>
      <c r="D38" s="169" t="s">
        <v>53</v>
      </c>
      <c r="E38" s="192">
        <v>10</v>
      </c>
      <c r="F38" s="450">
        <v>6059.91</v>
      </c>
      <c r="G38" s="241"/>
    </row>
    <row r="39" spans="1:12" s="214" customFormat="1" ht="15.75">
      <c r="A39" s="208"/>
      <c r="B39" s="452"/>
      <c r="C39" s="193" t="s">
        <v>83</v>
      </c>
      <c r="D39" s="166" t="s">
        <v>53</v>
      </c>
      <c r="E39" s="194">
        <v>10</v>
      </c>
      <c r="F39" s="459"/>
      <c r="G39" s="241"/>
    </row>
    <row r="40" spans="1:12" s="214" customFormat="1" ht="15">
      <c r="A40" s="208"/>
      <c r="B40" s="242" t="s">
        <v>85</v>
      </c>
      <c r="C40" s="243" t="s">
        <v>82</v>
      </c>
      <c r="D40" s="244" t="s">
        <v>53</v>
      </c>
      <c r="E40" s="219">
        <v>10</v>
      </c>
      <c r="F40" s="245">
        <v>5824.69</v>
      </c>
      <c r="G40" s="241"/>
    </row>
    <row r="41" spans="1:12" s="214" customFormat="1" ht="15">
      <c r="A41" s="208"/>
      <c r="B41" s="451" t="s">
        <v>50</v>
      </c>
      <c r="C41" s="246" t="s">
        <v>79</v>
      </c>
      <c r="D41" s="247" t="s">
        <v>53</v>
      </c>
      <c r="E41" s="248">
        <v>50</v>
      </c>
      <c r="F41" s="453">
        <v>9913.16</v>
      </c>
      <c r="G41" s="241"/>
    </row>
    <row r="42" spans="1:12" s="214" customFormat="1" ht="15">
      <c r="A42" s="208"/>
      <c r="B42" s="452"/>
      <c r="C42" s="249" t="s">
        <v>82</v>
      </c>
      <c r="D42" s="247" t="s">
        <v>53</v>
      </c>
      <c r="E42" s="248">
        <v>15</v>
      </c>
      <c r="F42" s="453"/>
      <c r="G42" s="241"/>
    </row>
    <row r="43" spans="1:12" ht="13.5" thickBot="1">
      <c r="A43" s="172"/>
      <c r="B43" s="173"/>
      <c r="C43" s="252"/>
      <c r="D43" s="207"/>
      <c r="E43" s="253" t="s">
        <v>55</v>
      </c>
      <c r="F43" s="177">
        <f>SUM(F33:F42)</f>
        <v>44568.77</v>
      </c>
      <c r="G43" s="178"/>
    </row>
    <row r="44" spans="1:12">
      <c r="A44" s="154"/>
      <c r="B44" s="254"/>
      <c r="C44" s="255" t="s">
        <v>86</v>
      </c>
      <c r="D44" s="256"/>
      <c r="E44" s="256"/>
      <c r="F44" s="257"/>
      <c r="G44" s="191"/>
      <c r="K44" s="258"/>
      <c r="L44" s="258"/>
    </row>
    <row r="45" spans="1:12" ht="15.75" customHeight="1">
      <c r="A45" s="187"/>
      <c r="B45" s="419" t="s">
        <v>58</v>
      </c>
      <c r="C45" s="171" t="s">
        <v>87</v>
      </c>
      <c r="D45" s="192" t="s">
        <v>66</v>
      </c>
      <c r="E45" s="192">
        <v>1</v>
      </c>
      <c r="F45" s="454">
        <v>705.57</v>
      </c>
      <c r="G45" s="196"/>
    </row>
    <row r="46" spans="1:12" ht="15.75" customHeight="1">
      <c r="A46" s="187"/>
      <c r="B46" s="421"/>
      <c r="C46" s="171" t="s">
        <v>88</v>
      </c>
      <c r="D46" s="192" t="s">
        <v>66</v>
      </c>
      <c r="E46" s="192">
        <v>4</v>
      </c>
      <c r="F46" s="454"/>
      <c r="G46" s="196"/>
    </row>
    <row r="47" spans="1:12" ht="15.75" customHeight="1">
      <c r="A47" s="259"/>
      <c r="B47" s="419" t="s">
        <v>78</v>
      </c>
      <c r="C47" s="260" t="s">
        <v>89</v>
      </c>
      <c r="D47" s="261" t="s">
        <v>90</v>
      </c>
      <c r="E47" s="261">
        <v>2</v>
      </c>
      <c r="F47" s="455">
        <v>4977</v>
      </c>
      <c r="G47" s="196"/>
    </row>
    <row r="48" spans="1:12">
      <c r="A48" s="259"/>
      <c r="B48" s="420"/>
      <c r="C48" s="260" t="s">
        <v>91</v>
      </c>
      <c r="D48" s="261" t="s">
        <v>90</v>
      </c>
      <c r="E48" s="261">
        <v>1</v>
      </c>
      <c r="F48" s="456"/>
      <c r="G48" s="196"/>
    </row>
    <row r="49" spans="1:7">
      <c r="A49" s="259"/>
      <c r="B49" s="421"/>
      <c r="C49" s="262" t="s">
        <v>92</v>
      </c>
      <c r="D49" s="261" t="s">
        <v>90</v>
      </c>
      <c r="E49" s="263">
        <v>12</v>
      </c>
      <c r="F49" s="457"/>
      <c r="G49" s="196"/>
    </row>
    <row r="50" spans="1:7" ht="13.5" thickBot="1">
      <c r="A50" s="172"/>
      <c r="B50" s="173"/>
      <c r="C50" s="264"/>
      <c r="D50" s="207"/>
      <c r="E50" s="253" t="s">
        <v>55</v>
      </c>
      <c r="F50" s="177">
        <f>SUM(F45:F49)</f>
        <v>5682.57</v>
      </c>
      <c r="G50" s="191"/>
    </row>
    <row r="51" spans="1:7">
      <c r="A51" s="159"/>
      <c r="B51" s="225"/>
      <c r="C51" s="265" t="s">
        <v>86</v>
      </c>
      <c r="D51" s="266"/>
      <c r="E51" s="267"/>
      <c r="F51" s="268"/>
      <c r="G51" s="191"/>
    </row>
    <row r="52" spans="1:7">
      <c r="A52" s="187"/>
      <c r="B52" s="188"/>
      <c r="C52" s="269" t="s">
        <v>57</v>
      </c>
      <c r="D52" s="270"/>
      <c r="E52" s="271"/>
      <c r="F52" s="272"/>
      <c r="G52" s="191"/>
    </row>
    <row r="53" spans="1:7" ht="15.75">
      <c r="A53" s="187"/>
      <c r="B53" s="273" t="s">
        <v>63</v>
      </c>
      <c r="C53" s="197" t="s">
        <v>93</v>
      </c>
      <c r="D53" s="162" t="s">
        <v>66</v>
      </c>
      <c r="E53" s="162">
        <v>2</v>
      </c>
      <c r="F53" s="274">
        <v>429.48</v>
      </c>
      <c r="G53" s="196"/>
    </row>
    <row r="54" spans="1:7" ht="15.75">
      <c r="A54" s="187"/>
      <c r="B54" s="273" t="s">
        <v>94</v>
      </c>
      <c r="C54" s="197" t="s">
        <v>95</v>
      </c>
      <c r="D54" s="162" t="s">
        <v>66</v>
      </c>
      <c r="E54" s="162">
        <v>4</v>
      </c>
      <c r="F54" s="274">
        <v>316.38</v>
      </c>
      <c r="G54" s="196"/>
    </row>
    <row r="55" spans="1:7" ht="15.75">
      <c r="A55" s="187"/>
      <c r="B55" s="419" t="s">
        <v>45</v>
      </c>
      <c r="C55" s="195" t="s">
        <v>96</v>
      </c>
      <c r="D55" s="170" t="s">
        <v>66</v>
      </c>
      <c r="E55" s="170">
        <v>2</v>
      </c>
      <c r="F55" s="417">
        <v>276.06</v>
      </c>
      <c r="G55" s="196"/>
    </row>
    <row r="56" spans="1:7" ht="15.75">
      <c r="A56" s="187"/>
      <c r="B56" s="421"/>
      <c r="C56" s="197" t="s">
        <v>97</v>
      </c>
      <c r="D56" s="162" t="s">
        <v>66</v>
      </c>
      <c r="E56" s="162">
        <v>1</v>
      </c>
      <c r="F56" s="418"/>
      <c r="G56" s="196"/>
    </row>
    <row r="57" spans="1:7" ht="15.75">
      <c r="A57" s="187"/>
      <c r="B57" s="419" t="s">
        <v>68</v>
      </c>
      <c r="C57" s="275" t="s">
        <v>97</v>
      </c>
      <c r="D57" s="170" t="s">
        <v>66</v>
      </c>
      <c r="E57" s="170">
        <v>1</v>
      </c>
      <c r="F57" s="422">
        <v>333.1</v>
      </c>
      <c r="G57" s="196"/>
    </row>
    <row r="58" spans="1:7" ht="15.75">
      <c r="A58" s="187"/>
      <c r="B58" s="421"/>
      <c r="C58" s="161" t="s">
        <v>98</v>
      </c>
      <c r="D58" s="162" t="s">
        <v>66</v>
      </c>
      <c r="E58" s="162">
        <v>1</v>
      </c>
      <c r="F58" s="423"/>
      <c r="G58" s="196"/>
    </row>
    <row r="59" spans="1:7" ht="15.75">
      <c r="A59" s="187"/>
      <c r="B59" s="419" t="s">
        <v>85</v>
      </c>
      <c r="C59" s="275" t="s">
        <v>99</v>
      </c>
      <c r="D59" s="170" t="s">
        <v>66</v>
      </c>
      <c r="E59" s="170">
        <v>1</v>
      </c>
      <c r="F59" s="422">
        <v>1729.35</v>
      </c>
      <c r="G59" s="196"/>
    </row>
    <row r="60" spans="1:7" ht="15.75">
      <c r="A60" s="187"/>
      <c r="B60" s="420"/>
      <c r="C60" s="275" t="s">
        <v>100</v>
      </c>
      <c r="D60" s="170" t="s">
        <v>66</v>
      </c>
      <c r="E60" s="170">
        <v>1</v>
      </c>
      <c r="F60" s="422"/>
      <c r="G60" s="196"/>
    </row>
    <row r="61" spans="1:7" ht="15.75">
      <c r="A61" s="187"/>
      <c r="B61" s="420"/>
      <c r="C61" s="275" t="s">
        <v>97</v>
      </c>
      <c r="D61" s="170" t="s">
        <v>66</v>
      </c>
      <c r="E61" s="170">
        <v>2</v>
      </c>
      <c r="F61" s="422"/>
      <c r="G61" s="196"/>
    </row>
    <row r="62" spans="1:7" ht="15.75">
      <c r="A62" s="187"/>
      <c r="B62" s="421"/>
      <c r="C62" s="275" t="s">
        <v>98</v>
      </c>
      <c r="D62" s="170" t="s">
        <v>66</v>
      </c>
      <c r="E62" s="170">
        <v>4</v>
      </c>
      <c r="F62" s="422"/>
      <c r="G62" s="196"/>
    </row>
    <row r="63" spans="1:7">
      <c r="A63" s="187"/>
      <c r="B63" s="415" t="s">
        <v>48</v>
      </c>
      <c r="C63" s="276" t="s">
        <v>96</v>
      </c>
      <c r="D63" s="277" t="s">
        <v>66</v>
      </c>
      <c r="E63" s="278">
        <v>2</v>
      </c>
      <c r="F63" s="418">
        <v>432.57</v>
      </c>
      <c r="G63" s="196"/>
    </row>
    <row r="64" spans="1:7">
      <c r="A64" s="187"/>
      <c r="B64" s="426"/>
      <c r="C64" s="276" t="s">
        <v>101</v>
      </c>
      <c r="D64" s="277" t="s">
        <v>66</v>
      </c>
      <c r="E64" s="277">
        <v>2</v>
      </c>
      <c r="F64" s="442"/>
      <c r="G64" s="196"/>
    </row>
    <row r="65" spans="1:7">
      <c r="A65" s="187"/>
      <c r="B65" s="419" t="s">
        <v>102</v>
      </c>
      <c r="C65" s="260" t="s">
        <v>103</v>
      </c>
      <c r="D65" s="279" t="s">
        <v>90</v>
      </c>
      <c r="E65" s="279">
        <v>1</v>
      </c>
      <c r="F65" s="443">
        <v>13373.53</v>
      </c>
      <c r="G65" s="196"/>
    </row>
    <row r="66" spans="1:7" ht="13.5" customHeight="1">
      <c r="A66" s="187"/>
      <c r="B66" s="420"/>
      <c r="C66" s="260" t="s">
        <v>89</v>
      </c>
      <c r="D66" s="279" t="s">
        <v>90</v>
      </c>
      <c r="E66" s="279">
        <v>2</v>
      </c>
      <c r="F66" s="444"/>
      <c r="G66" s="196"/>
    </row>
    <row r="67" spans="1:7" ht="18.75" customHeight="1">
      <c r="A67" s="187"/>
      <c r="B67" s="420"/>
      <c r="C67" s="260" t="s">
        <v>104</v>
      </c>
      <c r="D67" s="279" t="s">
        <v>90</v>
      </c>
      <c r="E67" s="279">
        <v>2</v>
      </c>
      <c r="F67" s="444"/>
      <c r="G67" s="196"/>
    </row>
    <row r="68" spans="1:7" ht="16.5" customHeight="1" thickBot="1">
      <c r="A68" s="187"/>
      <c r="B68" s="421"/>
      <c r="C68" s="280" t="s">
        <v>105</v>
      </c>
      <c r="D68" s="281" t="s">
        <v>90</v>
      </c>
      <c r="E68" s="281">
        <v>2</v>
      </c>
      <c r="F68" s="445"/>
      <c r="G68" s="191"/>
    </row>
    <row r="69" spans="1:7" ht="13.5" thickBot="1">
      <c r="A69" s="172"/>
      <c r="B69" s="173"/>
      <c r="C69" s="264"/>
      <c r="D69" s="207"/>
      <c r="E69" s="253" t="s">
        <v>55</v>
      </c>
      <c r="F69" s="177">
        <f>SUM(F53:F68)</f>
        <v>16890.47</v>
      </c>
      <c r="G69" s="178"/>
    </row>
    <row r="70" spans="1:7" ht="13.5" thickBot="1">
      <c r="A70" s="282"/>
      <c r="B70" s="283"/>
      <c r="C70" s="284"/>
      <c r="D70" s="283"/>
      <c r="E70" s="285" t="s">
        <v>106</v>
      </c>
      <c r="F70" s="286">
        <f>F69+F50+F43+F30+F24+F12</f>
        <v>130971.84</v>
      </c>
      <c r="G70" s="287"/>
    </row>
    <row r="71" spans="1:7">
      <c r="A71" s="288"/>
      <c r="B71" s="289" t="s">
        <v>22</v>
      </c>
      <c r="C71" s="290"/>
      <c r="D71" s="291" t="s">
        <v>25</v>
      </c>
      <c r="E71" s="291"/>
    </row>
    <row r="73" spans="1:7" s="294" customFormat="1">
      <c r="A73" s="288"/>
      <c r="B73" s="289"/>
      <c r="C73" s="290"/>
      <c r="D73" s="291"/>
      <c r="E73" s="291"/>
      <c r="F73" s="292"/>
      <c r="G73" s="293"/>
    </row>
    <row r="74" spans="1:7" s="294" customFormat="1">
      <c r="A74" s="288"/>
      <c r="B74" s="289"/>
      <c r="C74" s="290"/>
      <c r="D74" s="291"/>
      <c r="E74" s="291"/>
      <c r="F74" s="292"/>
      <c r="G74" s="293"/>
    </row>
    <row r="75" spans="1:7" s="294" customFormat="1">
      <c r="A75" s="288"/>
      <c r="B75" s="289"/>
      <c r="C75" s="290"/>
      <c r="D75" s="291"/>
      <c r="E75" s="291"/>
      <c r="F75" s="292"/>
      <c r="G75" s="293"/>
    </row>
    <row r="76" spans="1:7" s="294" customFormat="1">
      <c r="A76" s="288"/>
      <c r="B76" s="289"/>
      <c r="C76" s="290"/>
      <c r="D76" s="291"/>
      <c r="E76" s="291"/>
      <c r="F76" s="292"/>
      <c r="G76" s="293"/>
    </row>
    <row r="77" spans="1:7" s="294" customFormat="1">
      <c r="A77" s="288"/>
      <c r="B77" s="289"/>
      <c r="C77" s="290"/>
      <c r="D77" s="291"/>
      <c r="E77" s="291"/>
      <c r="F77" s="292"/>
      <c r="G77" s="293"/>
    </row>
    <row r="78" spans="1:7" s="294" customFormat="1">
      <c r="A78" s="288"/>
      <c r="B78" s="289"/>
      <c r="C78" s="290"/>
      <c r="D78" s="291"/>
      <c r="E78" s="291"/>
      <c r="F78" s="292"/>
      <c r="G78" s="293"/>
    </row>
    <row r="79" spans="1:7" s="294" customFormat="1">
      <c r="A79" s="288"/>
      <c r="B79" s="289"/>
      <c r="C79" s="290"/>
      <c r="D79" s="291"/>
      <c r="E79" s="291"/>
      <c r="F79" s="292"/>
      <c r="G79" s="293"/>
    </row>
    <row r="80" spans="1:7" s="294" customFormat="1">
      <c r="A80" s="288"/>
      <c r="B80" s="289"/>
      <c r="C80" s="290"/>
      <c r="D80" s="291"/>
      <c r="E80" s="291"/>
      <c r="F80" s="292"/>
      <c r="G80" s="293"/>
    </row>
    <row r="81" spans="1:7" s="294" customFormat="1">
      <c r="A81" s="288"/>
      <c r="B81" s="289"/>
      <c r="C81" s="290"/>
      <c r="D81" s="291"/>
      <c r="E81" s="291"/>
      <c r="F81" s="292"/>
      <c r="G81" s="293"/>
    </row>
    <row r="82" spans="1:7" s="294" customFormat="1">
      <c r="A82" s="288"/>
      <c r="B82" s="289"/>
      <c r="C82" s="290"/>
      <c r="D82" s="291"/>
      <c r="E82" s="291"/>
      <c r="F82" s="292"/>
      <c r="G82" s="293"/>
    </row>
    <row r="83" spans="1:7" s="294" customFormat="1">
      <c r="A83" s="288"/>
      <c r="B83" s="289"/>
      <c r="C83" s="290"/>
      <c r="D83" s="291"/>
      <c r="E83" s="291"/>
      <c r="F83" s="292"/>
      <c r="G83" s="293"/>
    </row>
    <row r="84" spans="1:7" s="294" customFormat="1">
      <c r="A84" s="288"/>
      <c r="B84" s="289"/>
      <c r="C84" s="290"/>
      <c r="D84" s="291"/>
      <c r="E84" s="291"/>
      <c r="F84" s="292"/>
      <c r="G84" s="293"/>
    </row>
    <row r="85" spans="1:7" s="294" customFormat="1">
      <c r="A85" s="288"/>
      <c r="B85" s="289"/>
      <c r="C85" s="290"/>
      <c r="D85" s="291"/>
      <c r="E85" s="291"/>
      <c r="F85" s="292"/>
      <c r="G85" s="293"/>
    </row>
    <row r="86" spans="1:7" s="294" customFormat="1">
      <c r="A86" s="288"/>
      <c r="B86" s="289"/>
      <c r="C86" s="290"/>
      <c r="D86" s="291"/>
      <c r="E86" s="291"/>
      <c r="F86" s="292"/>
      <c r="G86" s="293"/>
    </row>
    <row r="87" spans="1:7" s="294" customFormat="1">
      <c r="A87" s="288"/>
      <c r="B87" s="289"/>
      <c r="C87" s="290"/>
      <c r="D87" s="291"/>
      <c r="E87" s="291"/>
      <c r="F87" s="292"/>
      <c r="G87" s="293"/>
    </row>
    <row r="88" spans="1:7" s="294" customFormat="1">
      <c r="A88" s="288"/>
      <c r="B88" s="289"/>
      <c r="C88" s="290"/>
      <c r="D88" s="291"/>
      <c r="E88" s="291"/>
      <c r="F88" s="292"/>
      <c r="G88" s="293"/>
    </row>
    <row r="89" spans="1:7" s="294" customFormat="1">
      <c r="A89" s="288"/>
      <c r="B89" s="289"/>
      <c r="C89" s="290"/>
      <c r="D89" s="291"/>
      <c r="E89" s="291"/>
      <c r="F89" s="292"/>
      <c r="G89" s="293"/>
    </row>
    <row r="90" spans="1:7" s="294" customFormat="1">
      <c r="A90" s="288"/>
      <c r="B90" s="289"/>
      <c r="C90" s="290"/>
      <c r="D90" s="291"/>
      <c r="E90" s="291"/>
      <c r="F90" s="292"/>
      <c r="G90" s="293"/>
    </row>
    <row r="91" spans="1:7" s="294" customFormat="1">
      <c r="A91" s="288"/>
      <c r="B91" s="289"/>
      <c r="C91" s="290"/>
      <c r="D91" s="291"/>
      <c r="E91" s="291"/>
      <c r="F91" s="292"/>
      <c r="G91" s="293"/>
    </row>
    <row r="92" spans="1:7" s="294" customFormat="1">
      <c r="A92" s="288"/>
      <c r="B92" s="289"/>
      <c r="C92" s="290"/>
      <c r="D92" s="291"/>
      <c r="E92" s="291"/>
      <c r="F92" s="292"/>
      <c r="G92" s="293"/>
    </row>
    <row r="93" spans="1:7" s="294" customFormat="1">
      <c r="A93" s="288"/>
      <c r="B93" s="289"/>
      <c r="C93" s="290"/>
      <c r="D93" s="291"/>
      <c r="E93" s="291"/>
      <c r="F93" s="292"/>
      <c r="G93" s="293"/>
    </row>
    <row r="94" spans="1:7" s="294" customFormat="1">
      <c r="A94" s="288"/>
      <c r="B94" s="289"/>
      <c r="C94" s="290"/>
      <c r="D94" s="291"/>
      <c r="E94" s="291"/>
      <c r="F94" s="292"/>
      <c r="G94" s="293"/>
    </row>
    <row r="95" spans="1:7" s="294" customFormat="1">
      <c r="A95" s="288"/>
      <c r="B95" s="289"/>
      <c r="C95" s="290"/>
      <c r="D95" s="291"/>
      <c r="E95" s="291"/>
      <c r="F95" s="292"/>
      <c r="G95" s="293"/>
    </row>
    <row r="96" spans="1:7" s="294" customFormat="1">
      <c r="A96" s="288"/>
      <c r="B96" s="289"/>
      <c r="C96" s="290"/>
      <c r="D96" s="291"/>
      <c r="E96" s="291"/>
      <c r="F96" s="292"/>
      <c r="G96" s="293"/>
    </row>
    <row r="97" spans="1:7" s="294" customFormat="1">
      <c r="A97" s="288"/>
      <c r="B97" s="289"/>
      <c r="C97" s="290"/>
      <c r="D97" s="291"/>
      <c r="E97" s="291"/>
      <c r="F97" s="292"/>
      <c r="G97" s="293"/>
    </row>
    <row r="98" spans="1:7" s="294" customFormat="1">
      <c r="A98" s="288"/>
      <c r="B98" s="289"/>
      <c r="C98" s="290"/>
      <c r="D98" s="291"/>
      <c r="E98" s="291"/>
      <c r="F98" s="292"/>
      <c r="G98" s="293"/>
    </row>
    <row r="99" spans="1:7" s="294" customFormat="1">
      <c r="A99" s="288"/>
      <c r="B99" s="289"/>
      <c r="C99" s="290"/>
      <c r="D99" s="291"/>
      <c r="E99" s="291"/>
      <c r="F99" s="292"/>
      <c r="G99" s="293"/>
    </row>
    <row r="100" spans="1:7" s="294" customFormat="1">
      <c r="A100" s="288"/>
      <c r="B100" s="289"/>
      <c r="C100" s="290"/>
      <c r="D100" s="291"/>
      <c r="E100" s="291"/>
      <c r="F100" s="292"/>
      <c r="G100" s="293"/>
    </row>
    <row r="101" spans="1:7" s="294" customFormat="1">
      <c r="A101" s="288"/>
      <c r="B101" s="289"/>
      <c r="C101" s="290"/>
      <c r="D101" s="291"/>
      <c r="E101" s="291"/>
      <c r="F101" s="292"/>
      <c r="G101" s="293"/>
    </row>
    <row r="102" spans="1:7" s="294" customFormat="1">
      <c r="A102" s="288"/>
      <c r="B102" s="289"/>
      <c r="C102" s="290"/>
      <c r="D102" s="291"/>
      <c r="E102" s="291"/>
      <c r="F102" s="292"/>
      <c r="G102" s="293"/>
    </row>
    <row r="103" spans="1:7" s="294" customFormat="1">
      <c r="A103" s="288"/>
      <c r="B103" s="289"/>
      <c r="C103" s="290"/>
      <c r="D103" s="291"/>
      <c r="E103" s="291"/>
      <c r="F103" s="292"/>
      <c r="G103" s="293"/>
    </row>
    <row r="104" spans="1:7" s="294" customFormat="1">
      <c r="A104" s="288"/>
      <c r="B104" s="289"/>
      <c r="C104" s="290"/>
      <c r="D104" s="291"/>
      <c r="E104" s="291"/>
      <c r="F104" s="292"/>
      <c r="G104" s="293"/>
    </row>
    <row r="105" spans="1:7" s="294" customFormat="1">
      <c r="A105" s="288"/>
      <c r="B105" s="289"/>
      <c r="C105" s="290"/>
      <c r="D105" s="291"/>
      <c r="E105" s="291"/>
      <c r="F105" s="292"/>
      <c r="G105" s="293"/>
    </row>
    <row r="106" spans="1:7" s="294" customFormat="1">
      <c r="A106" s="288"/>
      <c r="B106" s="289"/>
      <c r="C106" s="290"/>
      <c r="D106" s="291"/>
      <c r="E106" s="291"/>
      <c r="F106" s="292"/>
      <c r="G106" s="293"/>
    </row>
    <row r="107" spans="1:7" s="294" customFormat="1">
      <c r="A107" s="288"/>
      <c r="B107" s="289"/>
      <c r="C107" s="290"/>
      <c r="D107" s="291"/>
      <c r="E107" s="291"/>
      <c r="F107" s="292"/>
      <c r="G107" s="293"/>
    </row>
    <row r="108" spans="1:7" s="294" customFormat="1">
      <c r="A108" s="288"/>
      <c r="B108" s="289"/>
      <c r="C108" s="290"/>
      <c r="D108" s="291"/>
      <c r="E108" s="291"/>
      <c r="F108" s="292"/>
      <c r="G108" s="293"/>
    </row>
    <row r="109" spans="1:7" s="294" customFormat="1">
      <c r="A109" s="288"/>
      <c r="B109" s="289"/>
      <c r="C109" s="290"/>
      <c r="D109" s="291"/>
      <c r="E109" s="291"/>
      <c r="F109" s="292"/>
      <c r="G109" s="293"/>
    </row>
    <row r="110" spans="1:7" s="294" customFormat="1">
      <c r="A110" s="288"/>
      <c r="B110" s="289"/>
      <c r="C110" s="290"/>
      <c r="D110" s="291"/>
      <c r="E110" s="291"/>
      <c r="F110" s="292"/>
      <c r="G110" s="293"/>
    </row>
    <row r="111" spans="1:7" s="294" customFormat="1">
      <c r="A111" s="288"/>
      <c r="B111" s="289"/>
      <c r="C111" s="290"/>
      <c r="D111" s="291"/>
      <c r="E111" s="291"/>
      <c r="F111" s="292"/>
      <c r="G111" s="293"/>
    </row>
    <row r="112" spans="1:7" s="294" customFormat="1">
      <c r="A112" s="288"/>
      <c r="B112" s="289"/>
      <c r="C112" s="290"/>
      <c r="D112" s="291"/>
      <c r="E112" s="291"/>
      <c r="F112" s="292"/>
      <c r="G112" s="293"/>
    </row>
    <row r="113" spans="1:7" s="294" customFormat="1">
      <c r="A113" s="288"/>
      <c r="B113" s="289"/>
      <c r="C113" s="290"/>
      <c r="D113" s="291"/>
      <c r="E113" s="291"/>
      <c r="F113" s="292"/>
      <c r="G113" s="293"/>
    </row>
    <row r="114" spans="1:7" s="294" customFormat="1">
      <c r="A114" s="288"/>
      <c r="B114" s="289"/>
      <c r="C114" s="290"/>
      <c r="D114" s="291"/>
      <c r="E114" s="291"/>
      <c r="F114" s="292"/>
      <c r="G114" s="293"/>
    </row>
    <row r="115" spans="1:7" s="294" customFormat="1">
      <c r="A115" s="288"/>
      <c r="B115" s="289"/>
      <c r="C115" s="290"/>
      <c r="D115" s="291"/>
      <c r="E115" s="291"/>
      <c r="F115" s="292"/>
      <c r="G115" s="293"/>
    </row>
    <row r="116" spans="1:7" s="294" customFormat="1">
      <c r="A116" s="288"/>
      <c r="B116" s="289"/>
      <c r="C116" s="290"/>
      <c r="D116" s="291"/>
      <c r="E116" s="291"/>
      <c r="F116" s="292"/>
      <c r="G116" s="293"/>
    </row>
    <row r="117" spans="1:7" s="294" customFormat="1">
      <c r="A117" s="288"/>
      <c r="B117" s="289"/>
      <c r="C117" s="290"/>
      <c r="D117" s="291"/>
      <c r="E117" s="291"/>
      <c r="F117" s="292"/>
      <c r="G117" s="293"/>
    </row>
    <row r="118" spans="1:7" s="294" customFormat="1">
      <c r="A118" s="288"/>
      <c r="B118" s="289"/>
      <c r="C118" s="290"/>
      <c r="D118" s="291"/>
      <c r="E118" s="291"/>
      <c r="F118" s="292"/>
      <c r="G118" s="293"/>
    </row>
    <row r="119" spans="1:7" s="294" customFormat="1">
      <c r="A119" s="288"/>
      <c r="B119" s="289"/>
      <c r="C119" s="290"/>
      <c r="D119" s="291"/>
      <c r="E119" s="291"/>
      <c r="F119" s="292"/>
      <c r="G119" s="293"/>
    </row>
    <row r="120" spans="1:7" s="294" customFormat="1">
      <c r="A120" s="288"/>
      <c r="B120" s="289"/>
      <c r="C120" s="290"/>
      <c r="D120" s="291"/>
      <c r="E120" s="291"/>
      <c r="F120" s="292"/>
      <c r="G120" s="293"/>
    </row>
    <row r="121" spans="1:7" s="294" customFormat="1">
      <c r="A121" s="288"/>
      <c r="B121" s="289"/>
      <c r="C121" s="290"/>
      <c r="D121" s="291"/>
      <c r="E121" s="291"/>
      <c r="F121" s="292"/>
      <c r="G121" s="293"/>
    </row>
    <row r="122" spans="1:7" s="294" customFormat="1">
      <c r="A122" s="288"/>
      <c r="B122" s="289"/>
      <c r="C122" s="290"/>
      <c r="D122" s="291"/>
      <c r="E122" s="291"/>
      <c r="F122" s="292"/>
      <c r="G122" s="293"/>
    </row>
    <row r="123" spans="1:7" s="294" customFormat="1">
      <c r="A123" s="288"/>
      <c r="B123" s="289"/>
      <c r="C123" s="290"/>
      <c r="D123" s="291"/>
      <c r="E123" s="291"/>
      <c r="F123" s="292"/>
      <c r="G123" s="293"/>
    </row>
    <row r="124" spans="1:7" s="294" customFormat="1">
      <c r="A124" s="288"/>
      <c r="B124" s="289"/>
      <c r="C124" s="290"/>
      <c r="D124" s="291"/>
      <c r="E124" s="291"/>
      <c r="F124" s="292"/>
      <c r="G124" s="293"/>
    </row>
    <row r="125" spans="1:7" s="294" customFormat="1">
      <c r="A125" s="288"/>
      <c r="B125" s="289"/>
      <c r="C125" s="290"/>
      <c r="D125" s="291"/>
      <c r="E125" s="291"/>
      <c r="F125" s="292"/>
      <c r="G125" s="293"/>
    </row>
    <row r="126" spans="1:7" s="294" customFormat="1">
      <c r="A126" s="288"/>
      <c r="B126" s="289"/>
      <c r="C126" s="290"/>
      <c r="D126" s="291"/>
      <c r="E126" s="291"/>
      <c r="F126" s="292"/>
      <c r="G126" s="293"/>
    </row>
    <row r="127" spans="1:7" s="294" customFormat="1">
      <c r="A127" s="288"/>
      <c r="B127" s="289"/>
      <c r="C127" s="290"/>
      <c r="D127" s="291"/>
      <c r="E127" s="291"/>
      <c r="F127" s="292"/>
      <c r="G127" s="293"/>
    </row>
    <row r="128" spans="1:7" s="294" customFormat="1">
      <c r="A128" s="288"/>
      <c r="B128" s="289"/>
      <c r="C128" s="290"/>
      <c r="D128" s="291"/>
      <c r="E128" s="291"/>
      <c r="F128" s="292"/>
      <c r="G128" s="293"/>
    </row>
    <row r="129" spans="1:7" s="294" customFormat="1">
      <c r="A129" s="288"/>
      <c r="B129" s="289"/>
      <c r="C129" s="290"/>
      <c r="D129" s="291"/>
      <c r="E129" s="291"/>
      <c r="F129" s="292"/>
      <c r="G129" s="293"/>
    </row>
    <row r="130" spans="1:7" s="294" customFormat="1">
      <c r="A130" s="288"/>
      <c r="B130" s="289"/>
      <c r="C130" s="290"/>
      <c r="D130" s="291"/>
      <c r="E130" s="291"/>
      <c r="F130" s="292"/>
      <c r="G130" s="293"/>
    </row>
    <row r="131" spans="1:7" s="294" customFormat="1">
      <c r="A131" s="288"/>
      <c r="B131" s="289"/>
      <c r="C131" s="290"/>
      <c r="D131" s="291"/>
      <c r="E131" s="291"/>
      <c r="F131" s="292"/>
      <c r="G131" s="293"/>
    </row>
    <row r="132" spans="1:7" s="294" customFormat="1">
      <c r="A132" s="288"/>
      <c r="B132" s="289"/>
      <c r="C132" s="290"/>
      <c r="D132" s="291"/>
      <c r="E132" s="291"/>
      <c r="F132" s="292"/>
      <c r="G132" s="293"/>
    </row>
    <row r="133" spans="1:7" s="294" customFormat="1">
      <c r="A133" s="288"/>
      <c r="B133" s="289"/>
      <c r="C133" s="290"/>
      <c r="D133" s="291"/>
      <c r="E133" s="291"/>
      <c r="F133" s="292"/>
      <c r="G133" s="293"/>
    </row>
    <row r="134" spans="1:7" s="294" customFormat="1">
      <c r="A134" s="288"/>
      <c r="B134" s="289"/>
      <c r="C134" s="290"/>
      <c r="D134" s="291"/>
      <c r="E134" s="291"/>
      <c r="F134" s="292"/>
      <c r="G134" s="293"/>
    </row>
    <row r="135" spans="1:7" s="294" customFormat="1">
      <c r="A135" s="288"/>
      <c r="B135" s="289"/>
      <c r="C135" s="290"/>
      <c r="D135" s="291"/>
      <c r="E135" s="291"/>
      <c r="F135" s="292"/>
      <c r="G135" s="293"/>
    </row>
    <row r="136" spans="1:7" s="294" customFormat="1">
      <c r="A136" s="288"/>
      <c r="B136" s="289"/>
      <c r="C136" s="290"/>
      <c r="D136" s="291"/>
      <c r="E136" s="291"/>
      <c r="F136" s="292"/>
      <c r="G136" s="293"/>
    </row>
    <row r="137" spans="1:7" s="294" customFormat="1">
      <c r="A137" s="288"/>
      <c r="B137" s="289"/>
      <c r="C137" s="290"/>
      <c r="D137" s="291"/>
      <c r="E137" s="291"/>
      <c r="F137" s="292"/>
      <c r="G137" s="293"/>
    </row>
    <row r="138" spans="1:7" s="294" customFormat="1">
      <c r="A138" s="288"/>
      <c r="B138" s="289"/>
      <c r="C138" s="290"/>
      <c r="D138" s="291"/>
      <c r="E138" s="291"/>
      <c r="F138" s="292"/>
      <c r="G138" s="293"/>
    </row>
    <row r="139" spans="1:7" s="294" customFormat="1">
      <c r="A139" s="288"/>
      <c r="B139" s="289"/>
      <c r="C139" s="290"/>
      <c r="D139" s="291"/>
      <c r="E139" s="291"/>
      <c r="F139" s="292"/>
      <c r="G139" s="293"/>
    </row>
    <row r="144" spans="1:7" ht="15.75">
      <c r="A144" s="435" t="s">
        <v>34</v>
      </c>
      <c r="B144" s="435"/>
      <c r="C144" s="435"/>
      <c r="D144" s="435"/>
      <c r="E144" s="435"/>
      <c r="F144" s="435"/>
      <c r="G144" s="435"/>
    </row>
    <row r="145" spans="1:10" ht="18.75" thickBot="1">
      <c r="A145" s="436" t="s">
        <v>35</v>
      </c>
      <c r="B145" s="436"/>
      <c r="C145" s="436"/>
      <c r="D145" s="436"/>
      <c r="E145" s="436"/>
      <c r="F145" s="436"/>
      <c r="G145" s="436"/>
    </row>
    <row r="146" spans="1:10" ht="27" thickBot="1">
      <c r="A146" s="437" t="s">
        <v>107</v>
      </c>
      <c r="B146" s="438"/>
      <c r="C146" s="438"/>
      <c r="D146" s="438"/>
      <c r="E146" s="438"/>
      <c r="F146" s="438"/>
      <c r="G146" s="439"/>
    </row>
    <row r="147" spans="1:10" ht="13.5" thickBot="1">
      <c r="A147" s="141"/>
      <c r="B147" s="142"/>
      <c r="C147" s="143"/>
      <c r="D147" s="144"/>
      <c r="E147" s="144"/>
      <c r="F147" s="145"/>
      <c r="G147" s="146"/>
    </row>
    <row r="148" spans="1:10" ht="13.5" thickBot="1">
      <c r="A148" s="147" t="s">
        <v>37</v>
      </c>
      <c r="B148" s="148" t="s">
        <v>38</v>
      </c>
      <c r="C148" s="149" t="s">
        <v>39</v>
      </c>
      <c r="D148" s="150" t="s">
        <v>40</v>
      </c>
      <c r="E148" s="151" t="s">
        <v>41</v>
      </c>
      <c r="F148" s="152" t="s">
        <v>42</v>
      </c>
      <c r="G148" s="153" t="s">
        <v>43</v>
      </c>
    </row>
    <row r="149" spans="1:10">
      <c r="A149" s="154"/>
      <c r="B149" s="155"/>
      <c r="C149" s="156" t="s">
        <v>44</v>
      </c>
      <c r="D149" s="151"/>
      <c r="E149" s="151"/>
      <c r="F149" s="157"/>
      <c r="G149" s="158"/>
    </row>
    <row r="150" spans="1:10" ht="15.75">
      <c r="A150" s="159"/>
      <c r="B150" s="446" t="s">
        <v>94</v>
      </c>
      <c r="C150" s="195" t="s">
        <v>64</v>
      </c>
      <c r="D150" s="170" t="s">
        <v>47</v>
      </c>
      <c r="E150" s="170">
        <v>1.8</v>
      </c>
      <c r="F150" s="422">
        <v>3954.24</v>
      </c>
      <c r="G150" s="164"/>
    </row>
    <row r="151" spans="1:10" ht="15.75">
      <c r="A151" s="159"/>
      <c r="B151" s="447"/>
      <c r="C151" s="197" t="s">
        <v>108</v>
      </c>
      <c r="D151" s="162" t="s">
        <v>66</v>
      </c>
      <c r="E151" s="162">
        <v>1</v>
      </c>
      <c r="F151" s="423"/>
      <c r="G151" s="164"/>
    </row>
    <row r="152" spans="1:10" ht="15.75">
      <c r="A152" s="159"/>
      <c r="B152" s="448" t="s">
        <v>48</v>
      </c>
      <c r="C152" s="171" t="s">
        <v>71</v>
      </c>
      <c r="D152" s="169" t="s">
        <v>66</v>
      </c>
      <c r="E152" s="170">
        <v>1</v>
      </c>
      <c r="F152" s="450">
        <v>2996.7</v>
      </c>
      <c r="G152" s="164"/>
    </row>
    <row r="153" spans="1:10" ht="15.75">
      <c r="A153" s="187"/>
      <c r="B153" s="449"/>
      <c r="C153" s="171" t="s">
        <v>64</v>
      </c>
      <c r="D153" s="169" t="s">
        <v>47</v>
      </c>
      <c r="E153" s="170">
        <v>0.35</v>
      </c>
      <c r="F153" s="450"/>
      <c r="G153" s="196"/>
    </row>
    <row r="154" spans="1:10">
      <c r="A154" s="187"/>
      <c r="B154" s="295"/>
      <c r="C154" s="296"/>
      <c r="D154" s="297"/>
      <c r="E154" s="297"/>
      <c r="F154" s="298"/>
      <c r="G154" s="191"/>
    </row>
    <row r="155" spans="1:10" ht="13.5" thickBot="1">
      <c r="A155" s="172"/>
      <c r="B155" s="173"/>
      <c r="C155" s="174"/>
      <c r="D155" s="175"/>
      <c r="E155" s="176" t="s">
        <v>55</v>
      </c>
      <c r="F155" s="177">
        <f>SUM(F150:F154)</f>
        <v>6950.94</v>
      </c>
      <c r="G155" s="178"/>
    </row>
    <row r="156" spans="1:10">
      <c r="A156" s="202"/>
      <c r="B156" s="299"/>
      <c r="C156" s="156" t="s">
        <v>44</v>
      </c>
      <c r="D156" s="300"/>
      <c r="E156" s="301"/>
      <c r="F156" s="302"/>
      <c r="G156" s="303"/>
      <c r="I156" t="s">
        <v>56</v>
      </c>
      <c r="J156" s="186">
        <f>F155+F165+F172+F180</f>
        <v>8784.85</v>
      </c>
    </row>
    <row r="157" spans="1:10" ht="15.75">
      <c r="A157" s="159"/>
      <c r="B157" s="199"/>
      <c r="C157" s="269" t="s">
        <v>57</v>
      </c>
      <c r="D157" s="166"/>
      <c r="E157" s="162"/>
      <c r="F157" s="167"/>
      <c r="G157" s="201"/>
    </row>
    <row r="158" spans="1:10" ht="15.75">
      <c r="A158" s="159"/>
      <c r="B158" s="199" t="s">
        <v>84</v>
      </c>
      <c r="C158" s="171" t="s">
        <v>109</v>
      </c>
      <c r="D158" s="169" t="s">
        <v>60</v>
      </c>
      <c r="E158" s="169">
        <v>2</v>
      </c>
      <c r="F158" s="190">
        <v>201.22</v>
      </c>
      <c r="G158" s="201"/>
    </row>
    <row r="159" spans="1:10">
      <c r="A159" s="159"/>
      <c r="B159" s="419" t="s">
        <v>48</v>
      </c>
      <c r="C159" s="216" t="s">
        <v>110</v>
      </c>
      <c r="D159" s="304" t="s">
        <v>66</v>
      </c>
      <c r="E159" s="305">
        <v>1</v>
      </c>
      <c r="F159" s="440">
        <v>1038.5</v>
      </c>
      <c r="G159" s="306"/>
      <c r="I159" t="s">
        <v>62</v>
      </c>
      <c r="J159" s="186">
        <f>F162+F169+F190</f>
        <v>5902.13</v>
      </c>
    </row>
    <row r="160" spans="1:10">
      <c r="A160" s="159"/>
      <c r="B160" s="421"/>
      <c r="C160" s="307" t="s">
        <v>70</v>
      </c>
      <c r="D160" s="266" t="s">
        <v>66</v>
      </c>
      <c r="E160" s="308">
        <v>1</v>
      </c>
      <c r="F160" s="441"/>
      <c r="G160" s="306"/>
    </row>
    <row r="161" spans="1:7" ht="31.5">
      <c r="A161" s="159"/>
      <c r="B161" s="188" t="s">
        <v>72</v>
      </c>
      <c r="C161" s="171" t="s">
        <v>73</v>
      </c>
      <c r="D161" s="169" t="s">
        <v>60</v>
      </c>
      <c r="E161" s="267">
        <v>27</v>
      </c>
      <c r="F161" s="268">
        <v>2001.8</v>
      </c>
      <c r="G161" s="306"/>
    </row>
    <row r="162" spans="1:7" ht="13.5" thickBot="1">
      <c r="A162" s="172"/>
      <c r="B162" s="173"/>
      <c r="C162" s="206"/>
      <c r="D162" s="207"/>
      <c r="E162" s="176" t="s">
        <v>55</v>
      </c>
      <c r="F162" s="177">
        <f>SUM(F158:F161)</f>
        <v>3241.52</v>
      </c>
      <c r="G162" s="178"/>
    </row>
    <row r="163" spans="1:7">
      <c r="A163" s="208"/>
      <c r="B163" s="209"/>
      <c r="C163" s="210" t="s">
        <v>74</v>
      </c>
      <c r="D163" s="211"/>
      <c r="E163" s="211"/>
      <c r="F163" s="212"/>
      <c r="G163" s="213"/>
    </row>
    <row r="164" spans="1:7">
      <c r="A164" s="221"/>
      <c r="B164" s="223"/>
      <c r="C164" s="309"/>
      <c r="D164" s="217"/>
      <c r="E164" s="217"/>
      <c r="F164" s="310"/>
      <c r="G164" s="230"/>
    </row>
    <row r="165" spans="1:7" ht="13.5" thickBot="1">
      <c r="A165" s="231"/>
      <c r="B165" s="232"/>
      <c r="C165" s="233"/>
      <c r="D165" s="234"/>
      <c r="E165" s="176" t="s">
        <v>55</v>
      </c>
      <c r="F165" s="177">
        <f>SUM(F164:F164)</f>
        <v>0</v>
      </c>
      <c r="G165" s="235"/>
    </row>
    <row r="166" spans="1:7">
      <c r="A166" s="208"/>
      <c r="B166" s="209"/>
      <c r="C166" s="210" t="s">
        <v>74</v>
      </c>
      <c r="D166" s="211"/>
      <c r="E166" s="211"/>
      <c r="F166" s="236"/>
      <c r="G166" s="237"/>
    </row>
    <row r="167" spans="1:7">
      <c r="A167" s="208"/>
      <c r="B167" s="209"/>
      <c r="C167" s="238" t="s">
        <v>57</v>
      </c>
      <c r="D167" s="239"/>
      <c r="E167" s="239"/>
      <c r="F167" s="240"/>
      <c r="G167" s="237"/>
    </row>
    <row r="168" spans="1:7" ht="15">
      <c r="A168" s="208"/>
      <c r="B168" s="242" t="s">
        <v>85</v>
      </c>
      <c r="C168" s="311" t="s">
        <v>82</v>
      </c>
      <c r="D168" s="312" t="s">
        <v>53</v>
      </c>
      <c r="E168" s="313">
        <v>2</v>
      </c>
      <c r="F168" s="314">
        <v>1164.94</v>
      </c>
      <c r="G168" s="241"/>
    </row>
    <row r="169" spans="1:7" ht="13.5" thickBot="1">
      <c r="A169" s="172"/>
      <c r="B169" s="173"/>
      <c r="C169" s="252"/>
      <c r="D169" s="207"/>
      <c r="E169" s="253" t="s">
        <v>55</v>
      </c>
      <c r="F169" s="177">
        <f>SUM(F168:F168)</f>
        <v>1164.94</v>
      </c>
      <c r="G169" s="178"/>
    </row>
    <row r="170" spans="1:7">
      <c r="A170" s="159"/>
      <c r="B170" s="225"/>
      <c r="C170" s="315" t="s">
        <v>111</v>
      </c>
      <c r="D170" s="316"/>
      <c r="E170" s="316"/>
      <c r="F170" s="317"/>
      <c r="G170" s="306"/>
    </row>
    <row r="171" spans="1:7">
      <c r="A171" s="318"/>
      <c r="B171" s="319"/>
      <c r="C171" s="320"/>
      <c r="D171" s="225"/>
      <c r="E171" s="225"/>
      <c r="F171" s="321"/>
      <c r="G171" s="322"/>
    </row>
    <row r="172" spans="1:7" ht="13.5" thickBot="1">
      <c r="A172" s="318"/>
      <c r="B172" s="323"/>
      <c r="C172" s="324"/>
      <c r="D172" s="270"/>
      <c r="E172" s="271" t="s">
        <v>55</v>
      </c>
      <c r="F172" s="177">
        <f>SUM(F171:F171)</f>
        <v>0</v>
      </c>
      <c r="G172" s="322"/>
    </row>
    <row r="173" spans="1:7">
      <c r="A173" s="154"/>
      <c r="B173" s="254"/>
      <c r="C173" s="265" t="s">
        <v>86</v>
      </c>
      <c r="D173" s="325"/>
      <c r="E173" s="325"/>
      <c r="F173" s="326"/>
      <c r="G173" s="191"/>
    </row>
    <row r="174" spans="1:7" ht="15.75">
      <c r="A174" s="187"/>
      <c r="B174" s="419" t="s">
        <v>81</v>
      </c>
      <c r="C174" s="327" t="s">
        <v>87</v>
      </c>
      <c r="D174" s="328" t="s">
        <v>66</v>
      </c>
      <c r="E174" s="328">
        <v>6</v>
      </c>
      <c r="F174" s="422">
        <v>619.23</v>
      </c>
      <c r="G174" s="191"/>
    </row>
    <row r="175" spans="1:7" ht="15.75">
      <c r="A175" s="187"/>
      <c r="B175" s="421"/>
      <c r="C175" s="165" t="s">
        <v>100</v>
      </c>
      <c r="D175" s="329" t="s">
        <v>66</v>
      </c>
      <c r="E175" s="329">
        <v>1</v>
      </c>
      <c r="F175" s="423"/>
      <c r="G175" s="191"/>
    </row>
    <row r="176" spans="1:7" ht="15.75">
      <c r="A176" s="202"/>
      <c r="B176" s="299" t="s">
        <v>58</v>
      </c>
      <c r="C176" s="165" t="s">
        <v>87</v>
      </c>
      <c r="D176" s="329" t="s">
        <v>66</v>
      </c>
      <c r="E176" s="329">
        <v>1</v>
      </c>
      <c r="F176" s="163">
        <v>73.16</v>
      </c>
      <c r="G176" s="196"/>
    </row>
    <row r="177" spans="1:7" ht="15.75">
      <c r="A177" s="259"/>
      <c r="B177" s="273" t="s">
        <v>84</v>
      </c>
      <c r="C177" s="195" t="s">
        <v>112</v>
      </c>
      <c r="D177" s="170" t="s">
        <v>66</v>
      </c>
      <c r="E177" s="170">
        <v>3</v>
      </c>
      <c r="F177" s="330">
        <v>226.52</v>
      </c>
      <c r="G177" s="196"/>
    </row>
    <row r="178" spans="1:7" ht="25.5">
      <c r="A178" s="259"/>
      <c r="B178" s="419" t="s">
        <v>78</v>
      </c>
      <c r="C178" s="260" t="s">
        <v>105</v>
      </c>
      <c r="D178" s="261" t="s">
        <v>90</v>
      </c>
      <c r="E178" s="261">
        <v>5</v>
      </c>
      <c r="F178" s="423">
        <v>915</v>
      </c>
      <c r="G178" s="196"/>
    </row>
    <row r="179" spans="1:7" ht="25.5">
      <c r="A179" s="259"/>
      <c r="B179" s="421"/>
      <c r="C179" s="260" t="s">
        <v>89</v>
      </c>
      <c r="D179" s="261" t="s">
        <v>90</v>
      </c>
      <c r="E179" s="261">
        <v>1</v>
      </c>
      <c r="F179" s="425"/>
      <c r="G179" s="196"/>
    </row>
    <row r="180" spans="1:7" ht="13.5" thickBot="1">
      <c r="A180" s="331"/>
      <c r="B180" s="332"/>
      <c r="C180" s="333"/>
      <c r="D180" s="334"/>
      <c r="E180" s="335" t="s">
        <v>55</v>
      </c>
      <c r="F180" s="177">
        <f>SUM(F174:F179)</f>
        <v>1833.91</v>
      </c>
      <c r="G180" s="191"/>
    </row>
    <row r="181" spans="1:7">
      <c r="A181" s="159"/>
      <c r="B181" s="225"/>
      <c r="C181" s="265" t="s">
        <v>86</v>
      </c>
      <c r="D181" s="266"/>
      <c r="E181" s="267"/>
      <c r="F181" s="268"/>
      <c r="G181" s="191"/>
    </row>
    <row r="182" spans="1:7">
      <c r="A182" s="187"/>
      <c r="B182" s="188"/>
      <c r="C182" s="238" t="s">
        <v>57</v>
      </c>
      <c r="D182" s="270"/>
      <c r="E182" s="271"/>
      <c r="F182" s="272"/>
      <c r="G182" s="191"/>
    </row>
    <row r="183" spans="1:7" ht="15.75">
      <c r="A183" s="187"/>
      <c r="B183" s="273" t="s">
        <v>94</v>
      </c>
      <c r="C183" s="197" t="s">
        <v>95</v>
      </c>
      <c r="D183" s="162" t="s">
        <v>66</v>
      </c>
      <c r="E183" s="162">
        <v>4</v>
      </c>
      <c r="F183" s="163">
        <v>302.02</v>
      </c>
      <c r="G183" s="196"/>
    </row>
    <row r="184" spans="1:7">
      <c r="A184" s="187"/>
      <c r="B184" s="415" t="s">
        <v>48</v>
      </c>
      <c r="C184" s="276" t="s">
        <v>96</v>
      </c>
      <c r="D184" s="277" t="s">
        <v>66</v>
      </c>
      <c r="E184" s="277">
        <v>1</v>
      </c>
      <c r="F184" s="433">
        <v>216.28</v>
      </c>
      <c r="G184" s="196"/>
    </row>
    <row r="185" spans="1:7">
      <c r="A185" s="187"/>
      <c r="B185" s="426"/>
      <c r="C185" s="276" t="s">
        <v>101</v>
      </c>
      <c r="D185" s="277" t="s">
        <v>66</v>
      </c>
      <c r="E185" s="277">
        <v>1</v>
      </c>
      <c r="F185" s="433"/>
      <c r="G185" s="196"/>
    </row>
    <row r="186" spans="1:7">
      <c r="A186" s="187"/>
      <c r="B186" s="419" t="s">
        <v>102</v>
      </c>
      <c r="C186" s="260" t="s">
        <v>113</v>
      </c>
      <c r="D186" s="279" t="s">
        <v>90</v>
      </c>
      <c r="E186" s="279">
        <v>1</v>
      </c>
      <c r="F186" s="434">
        <v>977.37</v>
      </c>
      <c r="G186" s="196"/>
    </row>
    <row r="187" spans="1:7" ht="25.5">
      <c r="A187" s="187"/>
      <c r="B187" s="420"/>
      <c r="C187" s="260" t="s">
        <v>105</v>
      </c>
      <c r="D187" s="279" t="s">
        <v>90</v>
      </c>
      <c r="E187" s="279">
        <v>2</v>
      </c>
      <c r="F187" s="434"/>
      <c r="G187" s="196"/>
    </row>
    <row r="188" spans="1:7" ht="25.5">
      <c r="A188" s="187"/>
      <c r="B188" s="421"/>
      <c r="C188" s="260" t="s">
        <v>89</v>
      </c>
      <c r="D188" s="279" t="s">
        <v>90</v>
      </c>
      <c r="E188" s="279">
        <v>2</v>
      </c>
      <c r="F188" s="434"/>
      <c r="G188" s="191"/>
    </row>
    <row r="189" spans="1:7">
      <c r="A189" s="187"/>
      <c r="B189" s="188"/>
      <c r="C189" s="336"/>
      <c r="D189" s="266"/>
      <c r="E189" s="266"/>
      <c r="F189" s="337"/>
      <c r="G189" s="191"/>
    </row>
    <row r="190" spans="1:7" ht="13.5" thickBot="1">
      <c r="A190" s="172"/>
      <c r="B190" s="173"/>
      <c r="C190" s="264"/>
      <c r="D190" s="207"/>
      <c r="E190" s="253" t="s">
        <v>55</v>
      </c>
      <c r="F190" s="177">
        <f>SUM(F183:F189)</f>
        <v>1495.67</v>
      </c>
      <c r="G190" s="178"/>
    </row>
    <row r="191" spans="1:7" ht="13.5" thickBot="1">
      <c r="A191" s="282"/>
      <c r="B191" s="283"/>
      <c r="C191" s="284"/>
      <c r="D191" s="283"/>
      <c r="E191" s="285" t="s">
        <v>106</v>
      </c>
      <c r="F191" s="286">
        <f>F190+F180+F172+F169+F165+F162+F155</f>
        <v>14686.98</v>
      </c>
      <c r="G191" s="287"/>
    </row>
    <row r="193" spans="1:7">
      <c r="A193" s="288"/>
      <c r="B193" s="289" t="s">
        <v>22</v>
      </c>
      <c r="C193" s="290"/>
      <c r="D193" s="291" t="s">
        <v>25</v>
      </c>
      <c r="E193" s="291"/>
      <c r="F193" s="292"/>
      <c r="G193" s="293"/>
    </row>
    <row r="194" spans="1:7">
      <c r="A194" s="288"/>
      <c r="B194" s="289"/>
      <c r="C194" s="290"/>
      <c r="D194" s="291"/>
      <c r="E194" s="291"/>
      <c r="F194" s="292"/>
      <c r="G194" s="293"/>
    </row>
    <row r="195" spans="1:7">
      <c r="A195" s="288"/>
      <c r="B195" s="289"/>
      <c r="C195" s="290"/>
      <c r="D195" s="291"/>
      <c r="E195" s="291"/>
      <c r="F195" s="292"/>
      <c r="G195" s="293"/>
    </row>
    <row r="196" spans="1:7">
      <c r="A196" s="288"/>
      <c r="B196" s="289"/>
      <c r="C196" s="290"/>
      <c r="D196" s="291"/>
      <c r="E196" s="291"/>
      <c r="F196" s="292"/>
      <c r="G196" s="293"/>
    </row>
    <row r="197" spans="1:7">
      <c r="A197" s="288"/>
      <c r="B197" s="289"/>
      <c r="C197" s="290"/>
      <c r="D197" s="291"/>
      <c r="E197" s="291"/>
      <c r="F197" s="292"/>
      <c r="G197" s="293"/>
    </row>
    <row r="198" spans="1:7">
      <c r="A198" s="288"/>
      <c r="B198" s="289"/>
      <c r="C198" s="290"/>
      <c r="D198" s="291"/>
      <c r="E198" s="291"/>
      <c r="F198" s="292"/>
      <c r="G198" s="293"/>
    </row>
    <row r="199" spans="1:7">
      <c r="A199" s="288"/>
      <c r="B199" s="289"/>
      <c r="C199" s="290"/>
      <c r="D199" s="291"/>
      <c r="E199" s="291"/>
      <c r="F199" s="292"/>
      <c r="G199" s="293"/>
    </row>
    <row r="200" spans="1:7">
      <c r="A200" s="288"/>
      <c r="B200" s="289"/>
      <c r="C200" s="290"/>
      <c r="D200" s="291"/>
      <c r="E200" s="291"/>
      <c r="F200" s="292"/>
      <c r="G200" s="293"/>
    </row>
    <row r="201" spans="1:7">
      <c r="A201" s="288"/>
      <c r="B201" s="289"/>
      <c r="C201" s="290"/>
      <c r="D201" s="291"/>
      <c r="E201" s="291"/>
      <c r="F201" s="292"/>
      <c r="G201" s="293"/>
    </row>
    <row r="202" spans="1:7">
      <c r="A202" s="288"/>
      <c r="B202" s="289"/>
      <c r="C202" s="290"/>
      <c r="D202" s="291"/>
      <c r="E202" s="291"/>
      <c r="F202" s="292"/>
      <c r="G202" s="293"/>
    </row>
    <row r="203" spans="1:7">
      <c r="A203" s="288"/>
      <c r="B203" s="289"/>
      <c r="C203" s="290"/>
      <c r="D203" s="291"/>
      <c r="E203" s="291"/>
      <c r="F203" s="292"/>
      <c r="G203" s="293"/>
    </row>
    <row r="204" spans="1:7">
      <c r="A204" s="288"/>
      <c r="B204" s="289"/>
      <c r="C204" s="290"/>
      <c r="D204" s="291"/>
      <c r="E204" s="291"/>
      <c r="F204" s="292"/>
      <c r="G204" s="293"/>
    </row>
    <row r="205" spans="1:7">
      <c r="A205" s="288"/>
      <c r="B205" s="289"/>
      <c r="C205" s="290"/>
      <c r="D205" s="291"/>
      <c r="E205" s="291"/>
      <c r="F205" s="292"/>
      <c r="G205" s="293"/>
    </row>
    <row r="206" spans="1:7">
      <c r="A206" s="288"/>
      <c r="B206" s="289"/>
      <c r="C206" s="290"/>
      <c r="D206" s="291"/>
      <c r="E206" s="291"/>
      <c r="F206" s="292"/>
      <c r="G206" s="293"/>
    </row>
    <row r="207" spans="1:7">
      <c r="A207" s="288"/>
      <c r="B207" s="289"/>
      <c r="C207" s="290"/>
      <c r="D207" s="291"/>
      <c r="E207" s="291"/>
      <c r="F207" s="292"/>
      <c r="G207" s="293"/>
    </row>
    <row r="208" spans="1:7">
      <c r="A208" s="288"/>
      <c r="B208" s="289"/>
      <c r="C208" s="290"/>
      <c r="D208" s="291"/>
      <c r="E208" s="291"/>
      <c r="F208" s="292"/>
      <c r="G208" s="293"/>
    </row>
    <row r="209" spans="1:7" ht="15.75">
      <c r="A209" s="435" t="s">
        <v>34</v>
      </c>
      <c r="B209" s="435"/>
      <c r="C209" s="435"/>
      <c r="D209" s="435"/>
      <c r="E209" s="435"/>
      <c r="F209" s="435"/>
      <c r="G209" s="435"/>
    </row>
    <row r="210" spans="1:7" ht="18.75" thickBot="1">
      <c r="A210" s="436" t="s">
        <v>35</v>
      </c>
      <c r="B210" s="436"/>
      <c r="C210" s="436"/>
      <c r="D210" s="436"/>
      <c r="E210" s="436"/>
      <c r="F210" s="436"/>
      <c r="G210" s="436"/>
    </row>
    <row r="211" spans="1:7" ht="27" thickBot="1">
      <c r="A211" s="437" t="s">
        <v>114</v>
      </c>
      <c r="B211" s="438"/>
      <c r="C211" s="438"/>
      <c r="D211" s="438"/>
      <c r="E211" s="438"/>
      <c r="F211" s="438"/>
      <c r="G211" s="439"/>
    </row>
    <row r="212" spans="1:7" ht="13.5" thickBot="1">
      <c r="A212" s="147" t="s">
        <v>37</v>
      </c>
      <c r="B212" s="148" t="s">
        <v>38</v>
      </c>
      <c r="C212" s="149" t="s">
        <v>39</v>
      </c>
      <c r="D212" s="150" t="s">
        <v>40</v>
      </c>
      <c r="E212" s="151" t="s">
        <v>41</v>
      </c>
      <c r="F212" s="152" t="s">
        <v>42</v>
      </c>
      <c r="G212" s="153" t="s">
        <v>43</v>
      </c>
    </row>
    <row r="213" spans="1:7">
      <c r="A213" s="154"/>
      <c r="B213" s="155"/>
      <c r="C213" s="156" t="s">
        <v>44</v>
      </c>
      <c r="D213" s="151"/>
      <c r="E213" s="151"/>
      <c r="F213" s="157"/>
      <c r="G213" s="158"/>
    </row>
    <row r="214" spans="1:7" ht="15.75">
      <c r="A214" s="159"/>
      <c r="B214" s="160" t="s">
        <v>94</v>
      </c>
      <c r="C214" s="197" t="s">
        <v>52</v>
      </c>
      <c r="D214" s="162" t="s">
        <v>53</v>
      </c>
      <c r="E214" s="162">
        <v>30</v>
      </c>
      <c r="F214" s="163">
        <v>1709.73</v>
      </c>
      <c r="G214" s="164"/>
    </row>
    <row r="215" spans="1:7" ht="15.75">
      <c r="A215" s="159"/>
      <c r="B215" s="160" t="s">
        <v>85</v>
      </c>
      <c r="C215" s="275" t="s">
        <v>51</v>
      </c>
      <c r="D215" s="170" t="s">
        <v>47</v>
      </c>
      <c r="E215" s="170">
        <v>17</v>
      </c>
      <c r="F215" s="330">
        <v>2878.61</v>
      </c>
      <c r="G215" s="164"/>
    </row>
    <row r="216" spans="1:7" ht="13.5" thickBot="1">
      <c r="A216" s="172"/>
      <c r="B216" s="173"/>
      <c r="C216" s="174"/>
      <c r="D216" s="175"/>
      <c r="E216" s="176" t="s">
        <v>55</v>
      </c>
      <c r="F216" s="177">
        <f>SUM(F214:F215)</f>
        <v>4588.34</v>
      </c>
      <c r="G216" s="178"/>
    </row>
    <row r="217" spans="1:7" ht="15.75">
      <c r="A217" s="159"/>
      <c r="B217" s="199"/>
      <c r="C217" s="238" t="s">
        <v>57</v>
      </c>
      <c r="D217" s="166"/>
      <c r="E217" s="162"/>
      <c r="F217" s="167"/>
      <c r="G217" s="201"/>
    </row>
    <row r="218" spans="1:7" ht="15.75">
      <c r="A218" s="159"/>
      <c r="B218" s="419" t="s">
        <v>63</v>
      </c>
      <c r="C218" s="195" t="s">
        <v>64</v>
      </c>
      <c r="D218" s="170" t="s">
        <v>47</v>
      </c>
      <c r="E218" s="170">
        <v>2.2400000000000002</v>
      </c>
      <c r="F218" s="422">
        <v>24776.38</v>
      </c>
      <c r="G218" s="201"/>
    </row>
    <row r="219" spans="1:7" ht="15.75">
      <c r="A219" s="159"/>
      <c r="B219" s="420"/>
      <c r="C219" s="195" t="s">
        <v>115</v>
      </c>
      <c r="D219" s="170" t="s">
        <v>116</v>
      </c>
      <c r="E219" s="170">
        <v>2.25</v>
      </c>
      <c r="F219" s="422"/>
      <c r="G219" s="201"/>
    </row>
    <row r="220" spans="1:7" ht="15.75">
      <c r="A220" s="159"/>
      <c r="B220" s="420"/>
      <c r="C220" s="275" t="s">
        <v>117</v>
      </c>
      <c r="D220" s="170" t="s">
        <v>47</v>
      </c>
      <c r="E220" s="170">
        <v>3.1749999999999998</v>
      </c>
      <c r="F220" s="422"/>
      <c r="G220" s="201"/>
    </row>
    <row r="221" spans="1:7" ht="15.75">
      <c r="A221" s="159"/>
      <c r="B221" s="420"/>
      <c r="C221" s="195" t="s">
        <v>118</v>
      </c>
      <c r="D221" s="170" t="s">
        <v>47</v>
      </c>
      <c r="E221" s="170">
        <v>1.86</v>
      </c>
      <c r="F221" s="422"/>
      <c r="G221" s="201"/>
    </row>
    <row r="222" spans="1:7" ht="15.75">
      <c r="A222" s="159"/>
      <c r="B222" s="420"/>
      <c r="C222" s="195" t="s">
        <v>119</v>
      </c>
      <c r="D222" s="170" t="s">
        <v>116</v>
      </c>
      <c r="E222" s="170">
        <v>2</v>
      </c>
      <c r="F222" s="422"/>
      <c r="G222" s="201"/>
    </row>
    <row r="223" spans="1:7" ht="15.75">
      <c r="A223" s="159"/>
      <c r="B223" s="420"/>
      <c r="C223" s="195" t="s">
        <v>120</v>
      </c>
      <c r="D223" s="170" t="s">
        <v>66</v>
      </c>
      <c r="E223" s="170">
        <v>4</v>
      </c>
      <c r="F223" s="422"/>
      <c r="G223" s="201"/>
    </row>
    <row r="224" spans="1:7" ht="15.75">
      <c r="A224" s="159"/>
      <c r="B224" s="420"/>
      <c r="C224" s="195" t="s">
        <v>121</v>
      </c>
      <c r="D224" s="170" t="s">
        <v>66</v>
      </c>
      <c r="E224" s="170">
        <v>4</v>
      </c>
      <c r="F224" s="422"/>
      <c r="G224" s="201"/>
    </row>
    <row r="225" spans="1:10" ht="15.75">
      <c r="A225" s="159"/>
      <c r="B225" s="420"/>
      <c r="C225" s="195" t="s">
        <v>122</v>
      </c>
      <c r="D225" s="170" t="s">
        <v>66</v>
      </c>
      <c r="E225" s="170">
        <v>2</v>
      </c>
      <c r="F225" s="422"/>
      <c r="G225" s="201"/>
      <c r="I225" t="s">
        <v>56</v>
      </c>
      <c r="J225" s="186" t="e">
        <f>F216+F247+#REF!+F263</f>
        <v>#REF!</v>
      </c>
    </row>
    <row r="226" spans="1:10" ht="15.75">
      <c r="A226" s="159"/>
      <c r="B226" s="420"/>
      <c r="C226" s="195" t="s">
        <v>123</v>
      </c>
      <c r="D226" s="170" t="s">
        <v>66</v>
      </c>
      <c r="E226" s="170">
        <v>2</v>
      </c>
      <c r="F226" s="422"/>
      <c r="G226" s="201"/>
    </row>
    <row r="227" spans="1:10" ht="15.75">
      <c r="A227" s="159"/>
      <c r="B227" s="420"/>
      <c r="C227" s="195" t="s">
        <v>65</v>
      </c>
      <c r="D227" s="170" t="s">
        <v>66</v>
      </c>
      <c r="E227" s="170">
        <v>2</v>
      </c>
      <c r="F227" s="422"/>
      <c r="G227" s="201"/>
    </row>
    <row r="228" spans="1:10" ht="15.75">
      <c r="A228" s="159"/>
      <c r="B228" s="421"/>
      <c r="C228" s="195" t="s">
        <v>124</v>
      </c>
      <c r="D228" s="170" t="s">
        <v>66</v>
      </c>
      <c r="E228" s="170">
        <v>2</v>
      </c>
      <c r="F228" s="422"/>
      <c r="G228" s="201"/>
      <c r="I228" t="s">
        <v>62</v>
      </c>
      <c r="J228" s="186">
        <f>F230+F254+F271</f>
        <v>44044.32</v>
      </c>
    </row>
    <row r="229" spans="1:10" ht="31.5">
      <c r="A229" s="159"/>
      <c r="B229" s="188" t="s">
        <v>72</v>
      </c>
      <c r="C229" s="171" t="s">
        <v>73</v>
      </c>
      <c r="D229" s="169" t="s">
        <v>60</v>
      </c>
      <c r="E229" s="338">
        <v>35</v>
      </c>
      <c r="F229" s="339">
        <v>4469</v>
      </c>
      <c r="G229" s="201"/>
    </row>
    <row r="230" spans="1:10" ht="13.5" thickBot="1">
      <c r="A230" s="318"/>
      <c r="B230" s="323"/>
      <c r="C230" s="340"/>
      <c r="D230" s="270"/>
      <c r="E230" s="301" t="s">
        <v>55</v>
      </c>
      <c r="F230" s="177">
        <f>SUM(F218:F229)</f>
        <v>29245.38</v>
      </c>
      <c r="G230" s="322"/>
    </row>
    <row r="231" spans="1:10">
      <c r="A231" s="341"/>
      <c r="B231" s="342"/>
      <c r="C231" s="265" t="s">
        <v>74</v>
      </c>
      <c r="D231" s="343"/>
      <c r="E231" s="343"/>
      <c r="F231" s="344"/>
      <c r="G231" s="345"/>
    </row>
    <row r="232" spans="1:10" ht="15.75">
      <c r="A232" s="215"/>
      <c r="B232" s="427" t="s">
        <v>81</v>
      </c>
      <c r="C232" s="195" t="s">
        <v>125</v>
      </c>
      <c r="D232" s="170" t="s">
        <v>66</v>
      </c>
      <c r="E232" s="170">
        <v>1</v>
      </c>
      <c r="F232" s="422">
        <v>9135.5</v>
      </c>
      <c r="G232" s="218"/>
    </row>
    <row r="233" spans="1:10" ht="15.75">
      <c r="A233" s="215"/>
      <c r="B233" s="427"/>
      <c r="C233" s="195" t="s">
        <v>126</v>
      </c>
      <c r="D233" s="170" t="s">
        <v>53</v>
      </c>
      <c r="E233" s="170">
        <v>8</v>
      </c>
      <c r="F233" s="422"/>
      <c r="G233" s="218"/>
    </row>
    <row r="234" spans="1:10" ht="15.75">
      <c r="A234" s="215"/>
      <c r="B234" s="427" t="s">
        <v>94</v>
      </c>
      <c r="C234" s="346" t="s">
        <v>127</v>
      </c>
      <c r="D234" s="347" t="s">
        <v>60</v>
      </c>
      <c r="E234" s="347">
        <v>60</v>
      </c>
      <c r="F234" s="432">
        <v>5241.17</v>
      </c>
      <c r="G234" s="218"/>
    </row>
    <row r="235" spans="1:10" ht="15.75">
      <c r="A235" s="215"/>
      <c r="B235" s="427"/>
      <c r="C235" s="346" t="s">
        <v>128</v>
      </c>
      <c r="D235" s="347" t="s">
        <v>66</v>
      </c>
      <c r="E235" s="347">
        <v>1</v>
      </c>
      <c r="F235" s="432"/>
      <c r="G235" s="348"/>
    </row>
    <row r="236" spans="1:10" ht="15.75">
      <c r="A236" s="215"/>
      <c r="B236" s="427" t="s">
        <v>45</v>
      </c>
      <c r="C236" s="346" t="s">
        <v>129</v>
      </c>
      <c r="D236" s="347" t="s">
        <v>66</v>
      </c>
      <c r="E236" s="347">
        <v>3</v>
      </c>
      <c r="F236" s="432">
        <v>23490.16</v>
      </c>
      <c r="G236" s="348"/>
    </row>
    <row r="237" spans="1:10" ht="15.75">
      <c r="A237" s="215"/>
      <c r="B237" s="427"/>
      <c r="C237" s="346" t="s">
        <v>130</v>
      </c>
      <c r="D237" s="347" t="s">
        <v>66</v>
      </c>
      <c r="E237" s="347">
        <v>1</v>
      </c>
      <c r="F237" s="432"/>
      <c r="G237" s="348"/>
    </row>
    <row r="238" spans="1:10" ht="15.75">
      <c r="A238" s="215"/>
      <c r="B238" s="427"/>
      <c r="C238" s="346" t="s">
        <v>131</v>
      </c>
      <c r="D238" s="347" t="s">
        <v>66</v>
      </c>
      <c r="E238" s="347">
        <v>1</v>
      </c>
      <c r="F238" s="432"/>
      <c r="G238" s="348"/>
    </row>
    <row r="239" spans="1:10" ht="15.75">
      <c r="A239" s="215"/>
      <c r="B239" s="427"/>
      <c r="C239" s="346" t="s">
        <v>132</v>
      </c>
      <c r="D239" s="347" t="s">
        <v>66</v>
      </c>
      <c r="E239" s="347">
        <v>1</v>
      </c>
      <c r="F239" s="432"/>
      <c r="G239" s="348"/>
    </row>
    <row r="240" spans="1:10" ht="15.75">
      <c r="A240" s="215"/>
      <c r="B240" s="427"/>
      <c r="C240" s="346" t="s">
        <v>133</v>
      </c>
      <c r="D240" s="347" t="s">
        <v>66</v>
      </c>
      <c r="E240" s="347">
        <v>4</v>
      </c>
      <c r="F240" s="432"/>
      <c r="G240" s="348"/>
    </row>
    <row r="241" spans="1:7" ht="15.75">
      <c r="A241" s="215"/>
      <c r="B241" s="427"/>
      <c r="C241" s="346" t="s">
        <v>134</v>
      </c>
      <c r="D241" s="347" t="s">
        <v>53</v>
      </c>
      <c r="E241" s="347">
        <v>10</v>
      </c>
      <c r="F241" s="432"/>
      <c r="G241" s="348"/>
    </row>
    <row r="242" spans="1:7" ht="15.75">
      <c r="A242" s="215"/>
      <c r="B242" s="427" t="s">
        <v>68</v>
      </c>
      <c r="C242" s="349" t="s">
        <v>135</v>
      </c>
      <c r="D242" s="350" t="s">
        <v>66</v>
      </c>
      <c r="E242" s="350">
        <v>1</v>
      </c>
      <c r="F242" s="428">
        <v>3504.9</v>
      </c>
      <c r="G242" s="348"/>
    </row>
    <row r="243" spans="1:7" ht="15.75">
      <c r="A243" s="215"/>
      <c r="B243" s="427"/>
      <c r="C243" s="351" t="s">
        <v>134</v>
      </c>
      <c r="D243" s="352" t="s">
        <v>53</v>
      </c>
      <c r="E243" s="352">
        <v>6</v>
      </c>
      <c r="F243" s="429"/>
      <c r="G243" s="348"/>
    </row>
    <row r="244" spans="1:7" ht="15.75">
      <c r="A244" s="215"/>
      <c r="B244" s="430" t="s">
        <v>50</v>
      </c>
      <c r="C244" s="353" t="s">
        <v>125</v>
      </c>
      <c r="D244" s="350" t="s">
        <v>66</v>
      </c>
      <c r="E244" s="350">
        <v>2</v>
      </c>
      <c r="F244" s="428">
        <v>7531.58</v>
      </c>
      <c r="G244" s="251"/>
    </row>
    <row r="245" spans="1:7" ht="15.75">
      <c r="A245" s="215"/>
      <c r="B245" s="431"/>
      <c r="C245" s="353" t="s">
        <v>136</v>
      </c>
      <c r="D245" s="350" t="s">
        <v>66</v>
      </c>
      <c r="E245" s="350">
        <v>4</v>
      </c>
      <c r="F245" s="428"/>
      <c r="G245" s="251"/>
    </row>
    <row r="246" spans="1:7" ht="15.75">
      <c r="A246" s="215"/>
      <c r="B246" s="354" t="s">
        <v>78</v>
      </c>
      <c r="C246" s="355" t="s">
        <v>137</v>
      </c>
      <c r="D246" s="227" t="s">
        <v>66</v>
      </c>
      <c r="E246" s="228">
        <v>2</v>
      </c>
      <c r="F246" s="356">
        <v>504</v>
      </c>
      <c r="G246" s="348"/>
    </row>
    <row r="247" spans="1:7" ht="13.5" thickBot="1">
      <c r="A247" s="231"/>
      <c r="B247" s="232"/>
      <c r="C247" s="233"/>
      <c r="D247" s="234"/>
      <c r="E247" s="176" t="s">
        <v>55</v>
      </c>
      <c r="F247" s="177">
        <f>SUM(F232:F246)</f>
        <v>49407.31</v>
      </c>
      <c r="G247" s="235"/>
    </row>
    <row r="248" spans="1:7">
      <c r="A248" s="208"/>
      <c r="B248" s="209"/>
      <c r="C248" s="210" t="s">
        <v>74</v>
      </c>
      <c r="D248" s="211"/>
      <c r="E248" s="211"/>
      <c r="F248" s="236"/>
      <c r="G248" s="237"/>
    </row>
    <row r="249" spans="1:7">
      <c r="A249" s="208"/>
      <c r="B249" s="209"/>
      <c r="C249" s="238" t="s">
        <v>57</v>
      </c>
      <c r="D249" s="239"/>
      <c r="E249" s="239"/>
      <c r="F249" s="240"/>
      <c r="G249" s="237"/>
    </row>
    <row r="250" spans="1:7" ht="15.75">
      <c r="A250" s="208"/>
      <c r="B250" s="430" t="s">
        <v>58</v>
      </c>
      <c r="C250" s="327" t="s">
        <v>82</v>
      </c>
      <c r="D250" s="170" t="s">
        <v>53</v>
      </c>
      <c r="E250" s="170">
        <v>6</v>
      </c>
      <c r="F250" s="422">
        <v>6005.54</v>
      </c>
      <c r="G250" s="241"/>
    </row>
    <row r="251" spans="1:7" ht="15.75">
      <c r="A251" s="208"/>
      <c r="B251" s="431"/>
      <c r="C251" s="165" t="s">
        <v>82</v>
      </c>
      <c r="D251" s="162" t="s">
        <v>53</v>
      </c>
      <c r="E251" s="162">
        <v>3</v>
      </c>
      <c r="F251" s="423"/>
      <c r="G251" s="241"/>
    </row>
    <row r="252" spans="1:7" ht="15">
      <c r="A252" s="208"/>
      <c r="B252" s="242" t="s">
        <v>63</v>
      </c>
      <c r="C252" s="357" t="s">
        <v>138</v>
      </c>
      <c r="D252" s="358" t="s">
        <v>66</v>
      </c>
      <c r="E252" s="359">
        <v>1</v>
      </c>
      <c r="F252" s="360">
        <v>192.45</v>
      </c>
      <c r="G252" s="241"/>
    </row>
    <row r="253" spans="1:7" ht="15">
      <c r="A253" s="215"/>
      <c r="B253" s="250" t="s">
        <v>45</v>
      </c>
      <c r="C253" s="249" t="s">
        <v>82</v>
      </c>
      <c r="D253" s="247" t="s">
        <v>53</v>
      </c>
      <c r="E253" s="361">
        <v>12</v>
      </c>
      <c r="F253" s="362">
        <v>6989.63</v>
      </c>
      <c r="G253" s="251"/>
    </row>
    <row r="254" spans="1:7" ht="13.5" thickBot="1">
      <c r="A254" s="172"/>
      <c r="B254" s="173"/>
      <c r="C254" s="363"/>
      <c r="D254" s="334"/>
      <c r="E254" s="335" t="s">
        <v>55</v>
      </c>
      <c r="F254" s="177">
        <f>SUM(F250:F253)</f>
        <v>13187.62</v>
      </c>
      <c r="G254" s="364"/>
    </row>
    <row r="255" spans="1:7">
      <c r="A255" s="154"/>
      <c r="B255" s="254"/>
      <c r="C255" s="255" t="s">
        <v>86</v>
      </c>
      <c r="D255" s="256"/>
      <c r="E255" s="256"/>
      <c r="F255" s="257"/>
      <c r="G255" s="191"/>
    </row>
    <row r="256" spans="1:7" ht="15.75">
      <c r="A256" s="187"/>
      <c r="B256" s="419" t="s">
        <v>58</v>
      </c>
      <c r="C256" s="327" t="s">
        <v>87</v>
      </c>
      <c r="D256" s="328" t="s">
        <v>66</v>
      </c>
      <c r="E256" s="328">
        <v>6</v>
      </c>
      <c r="F256" s="422">
        <v>1085.67</v>
      </c>
      <c r="G256" s="196"/>
    </row>
    <row r="257" spans="1:7" ht="15.75">
      <c r="A257" s="187"/>
      <c r="B257" s="420"/>
      <c r="C257" s="365" t="s">
        <v>139</v>
      </c>
      <c r="D257" s="328" t="s">
        <v>66</v>
      </c>
      <c r="E257" s="328">
        <v>1</v>
      </c>
      <c r="F257" s="422"/>
      <c r="G257" s="196"/>
    </row>
    <row r="258" spans="1:7" ht="15.75">
      <c r="A258" s="187"/>
      <c r="B258" s="421"/>
      <c r="C258" s="327" t="s">
        <v>88</v>
      </c>
      <c r="D258" s="328" t="s">
        <v>66</v>
      </c>
      <c r="E258" s="328">
        <v>4</v>
      </c>
      <c r="F258" s="422"/>
      <c r="G258" s="196"/>
    </row>
    <row r="259" spans="1:7" ht="15.75">
      <c r="A259" s="187"/>
      <c r="B259" s="366" t="s">
        <v>48</v>
      </c>
      <c r="C259" s="165" t="s">
        <v>140</v>
      </c>
      <c r="D259" s="329" t="s">
        <v>66</v>
      </c>
      <c r="E259" s="329">
        <v>2</v>
      </c>
      <c r="F259" s="163">
        <v>8110.65</v>
      </c>
      <c r="G259" s="196"/>
    </row>
    <row r="260" spans="1:7" ht="25.5">
      <c r="A260" s="318"/>
      <c r="B260" s="419" t="s">
        <v>78</v>
      </c>
      <c r="C260" s="260" t="s">
        <v>105</v>
      </c>
      <c r="D260" s="261" t="s">
        <v>90</v>
      </c>
      <c r="E260" s="261">
        <v>1</v>
      </c>
      <c r="F260" s="423">
        <v>774</v>
      </c>
      <c r="G260" s="196"/>
    </row>
    <row r="261" spans="1:7">
      <c r="A261" s="318"/>
      <c r="B261" s="420"/>
      <c r="C261" s="260" t="s">
        <v>141</v>
      </c>
      <c r="D261" s="261" t="s">
        <v>90</v>
      </c>
      <c r="E261" s="261">
        <v>1</v>
      </c>
      <c r="F261" s="424"/>
      <c r="G261" s="196"/>
    </row>
    <row r="262" spans="1:7">
      <c r="A262" s="318"/>
      <c r="B262" s="421"/>
      <c r="C262" s="260" t="s">
        <v>91</v>
      </c>
      <c r="D262" s="261" t="s">
        <v>90</v>
      </c>
      <c r="E262" s="261">
        <v>1</v>
      </c>
      <c r="F262" s="425"/>
      <c r="G262" s="196"/>
    </row>
    <row r="263" spans="1:7" ht="15.75" thickBot="1">
      <c r="A263" s="172"/>
      <c r="B263" s="173"/>
      <c r="C263" s="264"/>
      <c r="D263" s="207"/>
      <c r="E263" s="253" t="s">
        <v>55</v>
      </c>
      <c r="F263" s="367">
        <f>SUM(F256:F262)</f>
        <v>9970.32</v>
      </c>
      <c r="G263" s="178"/>
    </row>
    <row r="264" spans="1:7">
      <c r="A264" s="159"/>
      <c r="B264" s="225"/>
      <c r="C264" s="210" t="s">
        <v>86</v>
      </c>
      <c r="D264" s="266"/>
      <c r="E264" s="267"/>
      <c r="F264" s="268"/>
      <c r="G264" s="306"/>
    </row>
    <row r="265" spans="1:7">
      <c r="A265" s="187"/>
      <c r="B265" s="188"/>
      <c r="C265" s="238" t="s">
        <v>57</v>
      </c>
      <c r="D265" s="270"/>
      <c r="E265" s="271"/>
      <c r="F265" s="272"/>
      <c r="G265" s="191"/>
    </row>
    <row r="266" spans="1:7" ht="15.75">
      <c r="A266" s="187"/>
      <c r="B266" s="415" t="s">
        <v>63</v>
      </c>
      <c r="C266" s="195" t="s">
        <v>93</v>
      </c>
      <c r="D266" s="170" t="s">
        <v>66</v>
      </c>
      <c r="E266" s="170">
        <v>3</v>
      </c>
      <c r="F266" s="422">
        <v>1123.29</v>
      </c>
      <c r="G266" s="196"/>
    </row>
    <row r="267" spans="1:7" ht="15.75">
      <c r="A267" s="187"/>
      <c r="B267" s="416"/>
      <c r="C267" s="195" t="s">
        <v>112</v>
      </c>
      <c r="D267" s="170" t="s">
        <v>66</v>
      </c>
      <c r="E267" s="170">
        <v>1</v>
      </c>
      <c r="F267" s="422"/>
      <c r="G267" s="196"/>
    </row>
    <row r="268" spans="1:7" ht="15.75">
      <c r="A268" s="187"/>
      <c r="B268" s="426"/>
      <c r="C268" s="197" t="s">
        <v>142</v>
      </c>
      <c r="D268" s="162" t="s">
        <v>66</v>
      </c>
      <c r="E268" s="162">
        <v>1</v>
      </c>
      <c r="F268" s="423"/>
      <c r="G268" s="198"/>
    </row>
    <row r="269" spans="1:7" ht="15.75">
      <c r="A269" s="318"/>
      <c r="B269" s="415" t="s">
        <v>85</v>
      </c>
      <c r="C269" s="275" t="s">
        <v>96</v>
      </c>
      <c r="D269" s="170" t="s">
        <v>66</v>
      </c>
      <c r="E269" s="170">
        <v>1</v>
      </c>
      <c r="F269" s="417">
        <v>488.03</v>
      </c>
      <c r="G269" s="191"/>
    </row>
    <row r="270" spans="1:7" ht="15.75">
      <c r="A270" s="318"/>
      <c r="B270" s="416"/>
      <c r="C270" s="161" t="s">
        <v>97</v>
      </c>
      <c r="D270" s="162" t="s">
        <v>66</v>
      </c>
      <c r="E270" s="162">
        <v>3</v>
      </c>
      <c r="F270" s="418"/>
      <c r="G270" s="191"/>
    </row>
    <row r="271" spans="1:7" ht="13.5" thickBot="1">
      <c r="A271" s="172"/>
      <c r="B271" s="332"/>
      <c r="C271" s="333"/>
      <c r="D271" s="334"/>
      <c r="E271" s="335" t="s">
        <v>55</v>
      </c>
      <c r="F271" s="177">
        <f>SUM(F266:F270)</f>
        <v>1611.32</v>
      </c>
      <c r="G271" s="178"/>
    </row>
    <row r="272" spans="1:7" ht="13.5" thickBot="1">
      <c r="A272" s="282"/>
      <c r="B272" s="283"/>
      <c r="C272" s="284"/>
      <c r="D272" s="283"/>
      <c r="E272" s="285" t="s">
        <v>106</v>
      </c>
      <c r="F272" s="286">
        <f>F271+F263+F254+F247+F230+F216</f>
        <v>108010.29</v>
      </c>
      <c r="G272" s="287"/>
    </row>
    <row r="275" spans="1:7">
      <c r="A275" s="288"/>
      <c r="B275" s="289" t="s">
        <v>22</v>
      </c>
      <c r="C275" s="290"/>
      <c r="D275" s="291" t="s">
        <v>25</v>
      </c>
      <c r="E275" s="291"/>
      <c r="F275" s="292"/>
      <c r="G275" s="293"/>
    </row>
  </sheetData>
  <mergeCells count="77">
    <mergeCell ref="B15:B16"/>
    <mergeCell ref="F15:F16"/>
    <mergeCell ref="A1:G1"/>
    <mergeCell ref="A2:G2"/>
    <mergeCell ref="A3:G3"/>
    <mergeCell ref="B9:B11"/>
    <mergeCell ref="F9:F11"/>
    <mergeCell ref="B18:B19"/>
    <mergeCell ref="F18:F19"/>
    <mergeCell ref="B21:B22"/>
    <mergeCell ref="F21:F22"/>
    <mergeCell ref="B26:B28"/>
    <mergeCell ref="F26:F28"/>
    <mergeCell ref="B33:B35"/>
    <mergeCell ref="F33:F35"/>
    <mergeCell ref="B36:B37"/>
    <mergeCell ref="F36:F37"/>
    <mergeCell ref="B38:B39"/>
    <mergeCell ref="F38:F39"/>
    <mergeCell ref="B41:B42"/>
    <mergeCell ref="F41:F42"/>
    <mergeCell ref="B45:B46"/>
    <mergeCell ref="F45:F46"/>
    <mergeCell ref="B47:B49"/>
    <mergeCell ref="F47:F49"/>
    <mergeCell ref="B55:B56"/>
    <mergeCell ref="F55:F56"/>
    <mergeCell ref="B57:B58"/>
    <mergeCell ref="F57:F58"/>
    <mergeCell ref="B59:B62"/>
    <mergeCell ref="F59:F62"/>
    <mergeCell ref="B159:B160"/>
    <mergeCell ref="F159:F160"/>
    <mergeCell ref="B63:B64"/>
    <mergeCell ref="F63:F64"/>
    <mergeCell ref="B65:B68"/>
    <mergeCell ref="F65:F68"/>
    <mergeCell ref="A144:G144"/>
    <mergeCell ref="A145:G145"/>
    <mergeCell ref="A146:G146"/>
    <mergeCell ref="B150:B151"/>
    <mergeCell ref="F150:F151"/>
    <mergeCell ref="B152:B153"/>
    <mergeCell ref="F152:F153"/>
    <mergeCell ref="B218:B228"/>
    <mergeCell ref="F218:F228"/>
    <mergeCell ref="B174:B175"/>
    <mergeCell ref="F174:F175"/>
    <mergeCell ref="B178:B179"/>
    <mergeCell ref="F178:F179"/>
    <mergeCell ref="B184:B185"/>
    <mergeCell ref="F184:F185"/>
    <mergeCell ref="B186:B188"/>
    <mergeCell ref="F186:F188"/>
    <mergeCell ref="A209:G209"/>
    <mergeCell ref="A210:G210"/>
    <mergeCell ref="A211:G211"/>
    <mergeCell ref="B232:B233"/>
    <mergeCell ref="F232:F233"/>
    <mergeCell ref="B234:B235"/>
    <mergeCell ref="F234:F235"/>
    <mergeCell ref="B236:B241"/>
    <mergeCell ref="F236:F241"/>
    <mergeCell ref="B242:B243"/>
    <mergeCell ref="F242:F243"/>
    <mergeCell ref="B244:B245"/>
    <mergeCell ref="F244:F245"/>
    <mergeCell ref="B250:B251"/>
    <mergeCell ref="F250:F251"/>
    <mergeCell ref="B269:B270"/>
    <mergeCell ref="F269:F270"/>
    <mergeCell ref="B256:B258"/>
    <mergeCell ref="F256:F258"/>
    <mergeCell ref="B260:B262"/>
    <mergeCell ref="F260:F262"/>
    <mergeCell ref="B266:B268"/>
    <mergeCell ref="F266:F268"/>
  </mergeCells>
  <pageMargins left="0.70866141732283472" right="0" top="0" bottom="0" header="0.31496062992125984" footer="0.31496062992125984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7"/>
  <sheetViews>
    <sheetView workbookViewId="0">
      <selection activeCell="A21" sqref="A21:XFD21"/>
    </sheetView>
  </sheetViews>
  <sheetFormatPr defaultRowHeight="12.75"/>
  <cols>
    <col min="3" max="3" width="47.85546875" customWidth="1"/>
    <col min="6" max="6" width="12.140625" customWidth="1"/>
    <col min="7" max="7" width="11.5703125" customWidth="1"/>
  </cols>
  <sheetData>
    <row r="1" spans="1:7" ht="15.75">
      <c r="A1" s="435" t="s">
        <v>34</v>
      </c>
      <c r="B1" s="435"/>
      <c r="C1" s="435"/>
      <c r="D1" s="435"/>
      <c r="E1" s="435"/>
      <c r="F1" s="435"/>
      <c r="G1" s="435"/>
    </row>
    <row r="2" spans="1:7" ht="18.75" thickBot="1">
      <c r="A2" s="436" t="s">
        <v>35</v>
      </c>
      <c r="B2" s="436"/>
      <c r="C2" s="436"/>
      <c r="D2" s="436"/>
      <c r="E2" s="436"/>
      <c r="F2" s="436"/>
      <c r="G2" s="436"/>
    </row>
    <row r="3" spans="1:7" ht="27" thickBot="1">
      <c r="A3" s="437" t="s">
        <v>114</v>
      </c>
      <c r="B3" s="438"/>
      <c r="C3" s="438"/>
      <c r="D3" s="438"/>
      <c r="E3" s="438"/>
      <c r="F3" s="438"/>
      <c r="G3" s="439"/>
    </row>
    <row r="4" spans="1:7" ht="26.25" thickBot="1">
      <c r="A4" s="147" t="s">
        <v>37</v>
      </c>
      <c r="B4" s="148" t="s">
        <v>38</v>
      </c>
      <c r="C4" s="149" t="s">
        <v>39</v>
      </c>
      <c r="D4" s="150" t="s">
        <v>40</v>
      </c>
      <c r="E4" s="151" t="s">
        <v>41</v>
      </c>
      <c r="F4" s="152" t="s">
        <v>42</v>
      </c>
      <c r="G4" s="153" t="s">
        <v>43</v>
      </c>
    </row>
    <row r="5" spans="1:7" ht="15.75" customHeight="1">
      <c r="A5" s="154"/>
      <c r="B5" s="155"/>
      <c r="C5" s="156" t="s">
        <v>44</v>
      </c>
      <c r="D5" s="151"/>
      <c r="E5" s="151"/>
      <c r="F5" s="157"/>
      <c r="G5" s="158"/>
    </row>
    <row r="6" spans="1:7" ht="15.75" customHeight="1">
      <c r="A6" s="159"/>
      <c r="B6" s="160" t="s">
        <v>94</v>
      </c>
      <c r="C6" s="197" t="s">
        <v>52</v>
      </c>
      <c r="D6" s="162" t="s">
        <v>53</v>
      </c>
      <c r="E6" s="162">
        <v>30</v>
      </c>
      <c r="F6" s="378">
        <v>1709.73</v>
      </c>
      <c r="G6" s="164"/>
    </row>
    <row r="7" spans="1:7" ht="15.75" customHeight="1">
      <c r="A7" s="159"/>
      <c r="B7" s="160" t="s">
        <v>85</v>
      </c>
      <c r="C7" s="275" t="s">
        <v>51</v>
      </c>
      <c r="D7" s="170" t="s">
        <v>47</v>
      </c>
      <c r="E7" s="170">
        <v>17</v>
      </c>
      <c r="F7" s="377">
        <v>2878.61</v>
      </c>
      <c r="G7" s="164"/>
    </row>
    <row r="8" spans="1:7" ht="15.75" customHeight="1" thickBot="1">
      <c r="A8" s="172"/>
      <c r="B8" s="173"/>
      <c r="C8" s="174"/>
      <c r="D8" s="175"/>
      <c r="E8" s="176" t="s">
        <v>55</v>
      </c>
      <c r="F8" s="177">
        <f>SUM(F6:F7)</f>
        <v>4588.34</v>
      </c>
      <c r="G8" s="178"/>
    </row>
    <row r="9" spans="1:7" ht="15.75" customHeight="1">
      <c r="A9" s="159"/>
      <c r="B9" s="384"/>
      <c r="C9" s="238" t="s">
        <v>57</v>
      </c>
      <c r="D9" s="166"/>
      <c r="E9" s="162"/>
      <c r="F9" s="380"/>
      <c r="G9" s="201"/>
    </row>
    <row r="10" spans="1:7" ht="15.75" customHeight="1">
      <c r="A10" s="159"/>
      <c r="B10" s="419" t="s">
        <v>63</v>
      </c>
      <c r="C10" s="195" t="s">
        <v>64</v>
      </c>
      <c r="D10" s="170" t="s">
        <v>47</v>
      </c>
      <c r="E10" s="170">
        <v>2.2400000000000002</v>
      </c>
      <c r="F10" s="422">
        <v>24776.38</v>
      </c>
      <c r="G10" s="201"/>
    </row>
    <row r="11" spans="1:7" ht="15.75" customHeight="1">
      <c r="A11" s="159"/>
      <c r="B11" s="420"/>
      <c r="C11" s="195" t="s">
        <v>115</v>
      </c>
      <c r="D11" s="170" t="s">
        <v>116</v>
      </c>
      <c r="E11" s="170">
        <v>2.25</v>
      </c>
      <c r="F11" s="422"/>
      <c r="G11" s="201"/>
    </row>
    <row r="12" spans="1:7" ht="15.75" customHeight="1">
      <c r="A12" s="159"/>
      <c r="B12" s="420"/>
      <c r="C12" s="275" t="s">
        <v>117</v>
      </c>
      <c r="D12" s="170" t="s">
        <v>47</v>
      </c>
      <c r="E12" s="170">
        <v>3.1749999999999998</v>
      </c>
      <c r="F12" s="422"/>
      <c r="G12" s="201"/>
    </row>
    <row r="13" spans="1:7" ht="15.75" customHeight="1">
      <c r="A13" s="159"/>
      <c r="B13" s="420"/>
      <c r="C13" s="195" t="s">
        <v>118</v>
      </c>
      <c r="D13" s="170" t="s">
        <v>47</v>
      </c>
      <c r="E13" s="170">
        <v>1.86</v>
      </c>
      <c r="F13" s="422"/>
      <c r="G13" s="201"/>
    </row>
    <row r="14" spans="1:7" ht="15.75" customHeight="1">
      <c r="A14" s="159"/>
      <c r="B14" s="420"/>
      <c r="C14" s="195" t="s">
        <v>119</v>
      </c>
      <c r="D14" s="170" t="s">
        <v>116</v>
      </c>
      <c r="E14" s="170">
        <v>2</v>
      </c>
      <c r="F14" s="422"/>
      <c r="G14" s="201"/>
    </row>
    <row r="15" spans="1:7" ht="15.75" customHeight="1">
      <c r="A15" s="159"/>
      <c r="B15" s="420"/>
      <c r="C15" s="195" t="s">
        <v>120</v>
      </c>
      <c r="D15" s="170" t="s">
        <v>66</v>
      </c>
      <c r="E15" s="170">
        <v>4</v>
      </c>
      <c r="F15" s="422"/>
      <c r="G15" s="201"/>
    </row>
    <row r="16" spans="1:7" ht="15.75" customHeight="1">
      <c r="A16" s="159"/>
      <c r="B16" s="420"/>
      <c r="C16" s="195" t="s">
        <v>121</v>
      </c>
      <c r="D16" s="170" t="s">
        <v>66</v>
      </c>
      <c r="E16" s="170">
        <v>4</v>
      </c>
      <c r="F16" s="422"/>
      <c r="G16" s="201"/>
    </row>
    <row r="17" spans="1:10" ht="15.75" customHeight="1">
      <c r="A17" s="159"/>
      <c r="B17" s="420"/>
      <c r="C17" s="195" t="s">
        <v>122</v>
      </c>
      <c r="D17" s="170" t="s">
        <v>66</v>
      </c>
      <c r="E17" s="170">
        <v>2</v>
      </c>
      <c r="F17" s="422"/>
      <c r="G17" s="201"/>
      <c r="I17" t="s">
        <v>56</v>
      </c>
      <c r="J17" s="186" t="e">
        <f>F8+F39+#REF!+F55</f>
        <v>#REF!</v>
      </c>
    </row>
    <row r="18" spans="1:10" ht="15.75" customHeight="1">
      <c r="A18" s="159"/>
      <c r="B18" s="420"/>
      <c r="C18" s="195" t="s">
        <v>123</v>
      </c>
      <c r="D18" s="170" t="s">
        <v>66</v>
      </c>
      <c r="E18" s="170">
        <v>2</v>
      </c>
      <c r="F18" s="422"/>
      <c r="G18" s="201"/>
    </row>
    <row r="19" spans="1:10" ht="15.75" customHeight="1">
      <c r="A19" s="159"/>
      <c r="B19" s="420"/>
      <c r="C19" s="195" t="s">
        <v>65</v>
      </c>
      <c r="D19" s="170" t="s">
        <v>66</v>
      </c>
      <c r="E19" s="170">
        <v>2</v>
      </c>
      <c r="F19" s="422"/>
      <c r="G19" s="201"/>
    </row>
    <row r="20" spans="1:10" ht="15.75" customHeight="1">
      <c r="A20" s="159"/>
      <c r="B20" s="421"/>
      <c r="C20" s="195" t="s">
        <v>124</v>
      </c>
      <c r="D20" s="170" t="s">
        <v>66</v>
      </c>
      <c r="E20" s="170">
        <v>2</v>
      </c>
      <c r="F20" s="422"/>
      <c r="G20" s="201"/>
      <c r="I20" t="s">
        <v>62</v>
      </c>
      <c r="J20" s="186">
        <f>F22+F46+F63</f>
        <v>44044.32</v>
      </c>
    </row>
    <row r="21" spans="1:10" ht="15.75" hidden="1" customHeight="1">
      <c r="A21" s="159"/>
      <c r="B21" s="374" t="s">
        <v>72</v>
      </c>
      <c r="C21" s="171" t="s">
        <v>73</v>
      </c>
      <c r="D21" s="169" t="s">
        <v>60</v>
      </c>
      <c r="E21" s="338">
        <v>35</v>
      </c>
      <c r="F21" s="339">
        <v>4469</v>
      </c>
      <c r="G21" s="201"/>
    </row>
    <row r="22" spans="1:10" ht="15.75" customHeight="1" thickBot="1">
      <c r="A22" s="318"/>
      <c r="B22" s="375"/>
      <c r="C22" s="340"/>
      <c r="D22" s="270"/>
      <c r="E22" s="301" t="s">
        <v>55</v>
      </c>
      <c r="F22" s="177">
        <f>SUM(F10:F21)</f>
        <v>29245.38</v>
      </c>
      <c r="G22" s="322"/>
    </row>
    <row r="23" spans="1:10" ht="15.75" customHeight="1">
      <c r="A23" s="341"/>
      <c r="B23" s="342"/>
      <c r="C23" s="265" t="s">
        <v>74</v>
      </c>
      <c r="D23" s="343"/>
      <c r="E23" s="343"/>
      <c r="F23" s="344"/>
      <c r="G23" s="345"/>
    </row>
    <row r="24" spans="1:10" ht="15.75" customHeight="1">
      <c r="A24" s="215"/>
      <c r="B24" s="427" t="s">
        <v>81</v>
      </c>
      <c r="C24" s="195" t="s">
        <v>125</v>
      </c>
      <c r="D24" s="170" t="s">
        <v>66</v>
      </c>
      <c r="E24" s="170">
        <v>1</v>
      </c>
      <c r="F24" s="422">
        <v>9135.5</v>
      </c>
      <c r="G24" s="218"/>
    </row>
    <row r="25" spans="1:10" ht="15.75" customHeight="1">
      <c r="A25" s="215"/>
      <c r="B25" s="427"/>
      <c r="C25" s="195" t="s">
        <v>126</v>
      </c>
      <c r="D25" s="170" t="s">
        <v>53</v>
      </c>
      <c r="E25" s="170">
        <v>8</v>
      </c>
      <c r="F25" s="422"/>
      <c r="G25" s="218"/>
    </row>
    <row r="26" spans="1:10" ht="15.75" customHeight="1">
      <c r="A26" s="215"/>
      <c r="B26" s="427" t="s">
        <v>94</v>
      </c>
      <c r="C26" s="346" t="s">
        <v>127</v>
      </c>
      <c r="D26" s="347" t="s">
        <v>60</v>
      </c>
      <c r="E26" s="347">
        <v>60</v>
      </c>
      <c r="F26" s="432">
        <v>5241.17</v>
      </c>
      <c r="G26" s="218"/>
    </row>
    <row r="27" spans="1:10" ht="15.75" customHeight="1">
      <c r="A27" s="215"/>
      <c r="B27" s="427"/>
      <c r="C27" s="346" t="s">
        <v>128</v>
      </c>
      <c r="D27" s="347" t="s">
        <v>66</v>
      </c>
      <c r="E27" s="347">
        <v>1</v>
      </c>
      <c r="F27" s="432"/>
      <c r="G27" s="348"/>
    </row>
    <row r="28" spans="1:10" ht="15.75" customHeight="1">
      <c r="A28" s="215"/>
      <c r="B28" s="427" t="s">
        <v>45</v>
      </c>
      <c r="C28" s="346" t="s">
        <v>129</v>
      </c>
      <c r="D28" s="347" t="s">
        <v>66</v>
      </c>
      <c r="E28" s="347">
        <v>3</v>
      </c>
      <c r="F28" s="432">
        <v>23490.16</v>
      </c>
      <c r="G28" s="348"/>
    </row>
    <row r="29" spans="1:10" ht="15.75" customHeight="1">
      <c r="A29" s="215"/>
      <c r="B29" s="427"/>
      <c r="C29" s="346" t="s">
        <v>130</v>
      </c>
      <c r="D29" s="347" t="s">
        <v>66</v>
      </c>
      <c r="E29" s="347">
        <v>1</v>
      </c>
      <c r="F29" s="432"/>
      <c r="G29" s="348"/>
    </row>
    <row r="30" spans="1:10" ht="15.75" customHeight="1">
      <c r="A30" s="215"/>
      <c r="B30" s="427"/>
      <c r="C30" s="346" t="s">
        <v>131</v>
      </c>
      <c r="D30" s="347" t="s">
        <v>66</v>
      </c>
      <c r="E30" s="347">
        <v>1</v>
      </c>
      <c r="F30" s="432"/>
      <c r="G30" s="348"/>
    </row>
    <row r="31" spans="1:10" ht="15.75" customHeight="1">
      <c r="A31" s="215"/>
      <c r="B31" s="427"/>
      <c r="C31" s="346" t="s">
        <v>132</v>
      </c>
      <c r="D31" s="347" t="s">
        <v>66</v>
      </c>
      <c r="E31" s="347">
        <v>1</v>
      </c>
      <c r="F31" s="432"/>
      <c r="G31" s="348"/>
    </row>
    <row r="32" spans="1:10" ht="15.75" customHeight="1">
      <c r="A32" s="215"/>
      <c r="B32" s="427"/>
      <c r="C32" s="346" t="s">
        <v>133</v>
      </c>
      <c r="D32" s="347" t="s">
        <v>66</v>
      </c>
      <c r="E32" s="347">
        <v>4</v>
      </c>
      <c r="F32" s="432"/>
      <c r="G32" s="348"/>
    </row>
    <row r="33" spans="1:7" ht="15.75" customHeight="1">
      <c r="A33" s="215"/>
      <c r="B33" s="427"/>
      <c r="C33" s="346" t="s">
        <v>134</v>
      </c>
      <c r="D33" s="347" t="s">
        <v>53</v>
      </c>
      <c r="E33" s="347">
        <v>10</v>
      </c>
      <c r="F33" s="432"/>
      <c r="G33" s="348"/>
    </row>
    <row r="34" spans="1:7" ht="15.75" customHeight="1">
      <c r="A34" s="215"/>
      <c r="B34" s="427" t="s">
        <v>68</v>
      </c>
      <c r="C34" s="349" t="s">
        <v>135</v>
      </c>
      <c r="D34" s="350" t="s">
        <v>66</v>
      </c>
      <c r="E34" s="350">
        <v>1</v>
      </c>
      <c r="F34" s="428">
        <v>3504.9</v>
      </c>
      <c r="G34" s="348"/>
    </row>
    <row r="35" spans="1:7" ht="15.75" customHeight="1">
      <c r="A35" s="215"/>
      <c r="B35" s="427"/>
      <c r="C35" s="351" t="s">
        <v>134</v>
      </c>
      <c r="D35" s="352" t="s">
        <v>53</v>
      </c>
      <c r="E35" s="352">
        <v>6</v>
      </c>
      <c r="F35" s="429"/>
      <c r="G35" s="348"/>
    </row>
    <row r="36" spans="1:7" ht="15.75" customHeight="1">
      <c r="A36" s="215"/>
      <c r="B36" s="430" t="s">
        <v>50</v>
      </c>
      <c r="C36" s="353" t="s">
        <v>125</v>
      </c>
      <c r="D36" s="350" t="s">
        <v>66</v>
      </c>
      <c r="E36" s="350">
        <v>2</v>
      </c>
      <c r="F36" s="428">
        <v>7531.58</v>
      </c>
      <c r="G36" s="251"/>
    </row>
    <row r="37" spans="1:7" ht="15.75" customHeight="1">
      <c r="A37" s="215"/>
      <c r="B37" s="431"/>
      <c r="C37" s="353" t="s">
        <v>136</v>
      </c>
      <c r="D37" s="350" t="s">
        <v>66</v>
      </c>
      <c r="E37" s="350">
        <v>4</v>
      </c>
      <c r="F37" s="428"/>
      <c r="G37" s="251"/>
    </row>
    <row r="38" spans="1:7" ht="15.75" customHeight="1">
      <c r="A38" s="215"/>
      <c r="B38" s="354" t="s">
        <v>78</v>
      </c>
      <c r="C38" s="355" t="s">
        <v>137</v>
      </c>
      <c r="D38" s="227" t="s">
        <v>66</v>
      </c>
      <c r="E38" s="228">
        <v>2</v>
      </c>
      <c r="F38" s="356">
        <v>504</v>
      </c>
      <c r="G38" s="348"/>
    </row>
    <row r="39" spans="1:7" ht="15.75" customHeight="1" thickBot="1">
      <c r="A39" s="231"/>
      <c r="B39" s="232"/>
      <c r="C39" s="233"/>
      <c r="D39" s="234"/>
      <c r="E39" s="176" t="s">
        <v>55</v>
      </c>
      <c r="F39" s="177">
        <f>SUM(F24:F38)</f>
        <v>49407.31</v>
      </c>
      <c r="G39" s="235"/>
    </row>
    <row r="40" spans="1:7" ht="15.75" customHeight="1">
      <c r="A40" s="208"/>
      <c r="B40" s="379"/>
      <c r="C40" s="210" t="s">
        <v>74</v>
      </c>
      <c r="D40" s="211"/>
      <c r="E40" s="211"/>
      <c r="F40" s="236"/>
      <c r="G40" s="237"/>
    </row>
    <row r="41" spans="1:7" ht="15.75" customHeight="1">
      <c r="A41" s="208"/>
      <c r="B41" s="379"/>
      <c r="C41" s="238" t="s">
        <v>57</v>
      </c>
      <c r="D41" s="239"/>
      <c r="E41" s="239"/>
      <c r="F41" s="240"/>
      <c r="G41" s="237"/>
    </row>
    <row r="42" spans="1:7" ht="15.75" customHeight="1">
      <c r="A42" s="208"/>
      <c r="B42" s="430" t="s">
        <v>58</v>
      </c>
      <c r="C42" s="327" t="s">
        <v>82</v>
      </c>
      <c r="D42" s="170" t="s">
        <v>53</v>
      </c>
      <c r="E42" s="170">
        <v>6</v>
      </c>
      <c r="F42" s="422">
        <v>6005.54</v>
      </c>
      <c r="G42" s="241"/>
    </row>
    <row r="43" spans="1:7" ht="15.75" customHeight="1">
      <c r="A43" s="208"/>
      <c r="B43" s="431"/>
      <c r="C43" s="165" t="s">
        <v>82</v>
      </c>
      <c r="D43" s="162" t="s">
        <v>53</v>
      </c>
      <c r="E43" s="162">
        <v>3</v>
      </c>
      <c r="F43" s="423"/>
      <c r="G43" s="241"/>
    </row>
    <row r="44" spans="1:7" ht="15.75" customHeight="1">
      <c r="A44" s="208"/>
      <c r="B44" s="381" t="s">
        <v>63</v>
      </c>
      <c r="C44" s="357" t="s">
        <v>138</v>
      </c>
      <c r="D44" s="358" t="s">
        <v>66</v>
      </c>
      <c r="E44" s="359">
        <v>1</v>
      </c>
      <c r="F44" s="360">
        <v>192.45</v>
      </c>
      <c r="G44" s="241"/>
    </row>
    <row r="45" spans="1:7" ht="15.75" customHeight="1">
      <c r="A45" s="215"/>
      <c r="B45" s="250" t="s">
        <v>45</v>
      </c>
      <c r="C45" s="249" t="s">
        <v>82</v>
      </c>
      <c r="D45" s="247" t="s">
        <v>53</v>
      </c>
      <c r="E45" s="361">
        <v>12</v>
      </c>
      <c r="F45" s="382">
        <v>6989.63</v>
      </c>
      <c r="G45" s="251"/>
    </row>
    <row r="46" spans="1:7" ht="15.75" customHeight="1" thickBot="1">
      <c r="A46" s="172"/>
      <c r="B46" s="173"/>
      <c r="C46" s="363"/>
      <c r="D46" s="334"/>
      <c r="E46" s="335" t="s">
        <v>55</v>
      </c>
      <c r="F46" s="177">
        <f>SUM(F42:F45)</f>
        <v>13187.62</v>
      </c>
      <c r="G46" s="364"/>
    </row>
    <row r="47" spans="1:7" ht="15.75" customHeight="1">
      <c r="A47" s="154"/>
      <c r="B47" s="254"/>
      <c r="C47" s="255" t="s">
        <v>86</v>
      </c>
      <c r="D47" s="256"/>
      <c r="E47" s="256"/>
      <c r="F47" s="257"/>
      <c r="G47" s="191"/>
    </row>
    <row r="48" spans="1:7" ht="15.75" customHeight="1">
      <c r="A48" s="187"/>
      <c r="B48" s="419" t="s">
        <v>58</v>
      </c>
      <c r="C48" s="327" t="s">
        <v>87</v>
      </c>
      <c r="D48" s="328" t="s">
        <v>66</v>
      </c>
      <c r="E48" s="328">
        <v>6</v>
      </c>
      <c r="F48" s="422">
        <v>1085.67</v>
      </c>
      <c r="G48" s="196"/>
    </row>
    <row r="49" spans="1:7" ht="15.75" customHeight="1">
      <c r="A49" s="187"/>
      <c r="B49" s="420"/>
      <c r="C49" s="365" t="s">
        <v>139</v>
      </c>
      <c r="D49" s="328" t="s">
        <v>66</v>
      </c>
      <c r="E49" s="328">
        <v>1</v>
      </c>
      <c r="F49" s="422"/>
      <c r="G49" s="196"/>
    </row>
    <row r="50" spans="1:7" ht="15.75" customHeight="1">
      <c r="A50" s="187"/>
      <c r="B50" s="421"/>
      <c r="C50" s="327" t="s">
        <v>88</v>
      </c>
      <c r="D50" s="328" t="s">
        <v>66</v>
      </c>
      <c r="E50" s="328">
        <v>4</v>
      </c>
      <c r="F50" s="422"/>
      <c r="G50" s="196"/>
    </row>
    <row r="51" spans="1:7" ht="15.75" customHeight="1">
      <c r="A51" s="187"/>
      <c r="B51" s="383" t="s">
        <v>48</v>
      </c>
      <c r="C51" s="165" t="s">
        <v>140</v>
      </c>
      <c r="D51" s="329" t="s">
        <v>66</v>
      </c>
      <c r="E51" s="329">
        <v>2</v>
      </c>
      <c r="F51" s="378">
        <v>8110.65</v>
      </c>
      <c r="G51" s="196"/>
    </row>
    <row r="52" spans="1:7" ht="15.75" customHeight="1">
      <c r="A52" s="318"/>
      <c r="B52" s="419" t="s">
        <v>78</v>
      </c>
      <c r="C52" s="260" t="s">
        <v>105</v>
      </c>
      <c r="D52" s="261" t="s">
        <v>90</v>
      </c>
      <c r="E52" s="261">
        <v>1</v>
      </c>
      <c r="F52" s="423">
        <v>774</v>
      </c>
      <c r="G52" s="196"/>
    </row>
    <row r="53" spans="1:7" ht="15.75" customHeight="1">
      <c r="A53" s="318"/>
      <c r="B53" s="420"/>
      <c r="C53" s="260" t="s">
        <v>141</v>
      </c>
      <c r="D53" s="261" t="s">
        <v>90</v>
      </c>
      <c r="E53" s="261">
        <v>1</v>
      </c>
      <c r="F53" s="424"/>
      <c r="G53" s="196"/>
    </row>
    <row r="54" spans="1:7" ht="15.75" customHeight="1">
      <c r="A54" s="318"/>
      <c r="B54" s="421"/>
      <c r="C54" s="260" t="s">
        <v>91</v>
      </c>
      <c r="D54" s="261" t="s">
        <v>90</v>
      </c>
      <c r="E54" s="261">
        <v>1</v>
      </c>
      <c r="F54" s="425"/>
      <c r="G54" s="196"/>
    </row>
    <row r="55" spans="1:7" ht="15.75" customHeight="1" thickBot="1">
      <c r="A55" s="172"/>
      <c r="B55" s="173"/>
      <c r="C55" s="264"/>
      <c r="D55" s="207"/>
      <c r="E55" s="253" t="s">
        <v>55</v>
      </c>
      <c r="F55" s="367">
        <f>SUM(F48:F54)</f>
        <v>9970.32</v>
      </c>
      <c r="G55" s="178"/>
    </row>
    <row r="56" spans="1:7" ht="15.75" customHeight="1">
      <c r="A56" s="159"/>
      <c r="B56" s="376"/>
      <c r="C56" s="210" t="s">
        <v>86</v>
      </c>
      <c r="D56" s="266"/>
      <c r="E56" s="267"/>
      <c r="F56" s="268"/>
      <c r="G56" s="306"/>
    </row>
    <row r="57" spans="1:7" ht="15.75" customHeight="1">
      <c r="A57" s="187"/>
      <c r="B57" s="374"/>
      <c r="C57" s="238" t="s">
        <v>57</v>
      </c>
      <c r="D57" s="270"/>
      <c r="E57" s="271"/>
      <c r="F57" s="272"/>
      <c r="G57" s="191"/>
    </row>
    <row r="58" spans="1:7" ht="15.75" customHeight="1">
      <c r="A58" s="187"/>
      <c r="B58" s="415" t="s">
        <v>63</v>
      </c>
      <c r="C58" s="195" t="s">
        <v>93</v>
      </c>
      <c r="D58" s="170" t="s">
        <v>66</v>
      </c>
      <c r="E58" s="170">
        <v>3</v>
      </c>
      <c r="F58" s="422">
        <v>1123.29</v>
      </c>
      <c r="G58" s="196"/>
    </row>
    <row r="59" spans="1:7" ht="15.75" customHeight="1">
      <c r="A59" s="187"/>
      <c r="B59" s="416"/>
      <c r="C59" s="195" t="s">
        <v>112</v>
      </c>
      <c r="D59" s="170" t="s">
        <v>66</v>
      </c>
      <c r="E59" s="170">
        <v>1</v>
      </c>
      <c r="F59" s="422"/>
      <c r="G59" s="196"/>
    </row>
    <row r="60" spans="1:7" ht="15.75" customHeight="1">
      <c r="A60" s="187"/>
      <c r="B60" s="426"/>
      <c r="C60" s="197" t="s">
        <v>142</v>
      </c>
      <c r="D60" s="162" t="s">
        <v>66</v>
      </c>
      <c r="E60" s="162">
        <v>1</v>
      </c>
      <c r="F60" s="423"/>
      <c r="G60" s="198"/>
    </row>
    <row r="61" spans="1:7" ht="15.75" customHeight="1">
      <c r="A61" s="318"/>
      <c r="B61" s="415" t="s">
        <v>85</v>
      </c>
      <c r="C61" s="275" t="s">
        <v>96</v>
      </c>
      <c r="D61" s="170" t="s">
        <v>66</v>
      </c>
      <c r="E61" s="170">
        <v>1</v>
      </c>
      <c r="F61" s="417">
        <v>488.03</v>
      </c>
      <c r="G61" s="191"/>
    </row>
    <row r="62" spans="1:7" ht="15.75" customHeight="1">
      <c r="A62" s="318"/>
      <c r="B62" s="416"/>
      <c r="C62" s="161" t="s">
        <v>97</v>
      </c>
      <c r="D62" s="162" t="s">
        <v>66</v>
      </c>
      <c r="E62" s="162">
        <v>3</v>
      </c>
      <c r="F62" s="418"/>
      <c r="G62" s="191"/>
    </row>
    <row r="63" spans="1:7" ht="13.5" thickBot="1">
      <c r="A63" s="172"/>
      <c r="B63" s="332"/>
      <c r="C63" s="333"/>
      <c r="D63" s="334"/>
      <c r="E63" s="335" t="s">
        <v>55</v>
      </c>
      <c r="F63" s="177">
        <f>SUM(F58:F62)</f>
        <v>1611.32</v>
      </c>
      <c r="G63" s="178"/>
    </row>
    <row r="64" spans="1:7" ht="13.5" thickBot="1">
      <c r="A64" s="282"/>
      <c r="B64" s="283"/>
      <c r="C64" s="284"/>
      <c r="D64" s="283"/>
      <c r="E64" s="285" t="s">
        <v>106</v>
      </c>
      <c r="F64" s="286">
        <f>F63+F55+F46+F39+F22+F8</f>
        <v>108010.29</v>
      </c>
      <c r="G64" s="287"/>
    </row>
    <row r="65" spans="1:7">
      <c r="A65" s="368"/>
      <c r="B65" s="369"/>
      <c r="C65" s="370"/>
      <c r="D65" s="371"/>
      <c r="E65" s="371"/>
      <c r="F65" s="372"/>
      <c r="G65" s="373"/>
    </row>
    <row r="66" spans="1:7">
      <c r="A66" s="368"/>
      <c r="B66" s="369"/>
      <c r="C66" s="370"/>
      <c r="D66" s="371"/>
      <c r="E66" s="371"/>
      <c r="F66" s="372"/>
      <c r="G66" s="373"/>
    </row>
    <row r="67" spans="1:7">
      <c r="A67" s="288"/>
      <c r="B67" s="289" t="s">
        <v>22</v>
      </c>
      <c r="C67" s="290"/>
      <c r="D67" s="291" t="s">
        <v>25</v>
      </c>
      <c r="E67" s="291"/>
      <c r="F67" s="292"/>
      <c r="G67" s="293"/>
    </row>
  </sheetData>
  <mergeCells count="25">
    <mergeCell ref="B52:B54"/>
    <mergeCell ref="F52:F54"/>
    <mergeCell ref="B58:B60"/>
    <mergeCell ref="F58:F60"/>
    <mergeCell ref="B61:B62"/>
    <mergeCell ref="F61:F62"/>
    <mergeCell ref="B36:B37"/>
    <mergeCell ref="F36:F37"/>
    <mergeCell ref="B42:B43"/>
    <mergeCell ref="F42:F43"/>
    <mergeCell ref="B48:B50"/>
    <mergeCell ref="F48:F50"/>
    <mergeCell ref="B26:B27"/>
    <mergeCell ref="F26:F27"/>
    <mergeCell ref="B28:B33"/>
    <mergeCell ref="F28:F33"/>
    <mergeCell ref="B34:B35"/>
    <mergeCell ref="F34:F35"/>
    <mergeCell ref="A1:G1"/>
    <mergeCell ref="A2:G2"/>
    <mergeCell ref="A3:G3"/>
    <mergeCell ref="B10:B20"/>
    <mergeCell ref="F10:F20"/>
    <mergeCell ref="B24:B25"/>
    <mergeCell ref="F24:F25"/>
  </mergeCells>
  <pageMargins left="0.70866141732283472" right="0" top="0" bottom="0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10а</vt:lpstr>
      <vt:lpstr>8а</vt:lpstr>
      <vt:lpstr>22в</vt:lpstr>
      <vt:lpstr>работы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otiz6</dc:creator>
  <cp:lastModifiedBy>User</cp:lastModifiedBy>
  <cp:lastPrinted>2016-03-01T10:56:44Z</cp:lastPrinted>
  <dcterms:created xsi:type="dcterms:W3CDTF">2010-11-29T02:37:01Z</dcterms:created>
  <dcterms:modified xsi:type="dcterms:W3CDTF">2016-03-01T10:57:03Z</dcterms:modified>
</cp:coreProperties>
</file>