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ом\Desktop\СТАТУС-2 ПТО Ф,Р,В,\Накопительная  Отчеты  2016г\Отчеты перед собственниками на 2016гг\Отчеты НСУ\Дружбы\"/>
    </mc:Choice>
  </mc:AlternateContent>
  <bookViews>
    <workbookView xWindow="0" yWindow="30" windowWidth="17520" windowHeight="8955"/>
  </bookViews>
  <sheets>
    <sheet name="8Б" sheetId="1" r:id="rId1"/>
    <sheet name="работы" sheetId="10" r:id="rId2"/>
  </sheets>
  <externalReferences>
    <externalReference r:id="rId3"/>
  </externalReferences>
  <calcPr calcId="152511" fullPrecision="0"/>
</workbook>
</file>

<file path=xl/calcChain.xml><?xml version="1.0" encoding="utf-8"?>
<calcChain xmlns="http://schemas.openxmlformats.org/spreadsheetml/2006/main">
  <c r="I33" i="1" l="1"/>
  <c r="H33" i="1"/>
  <c r="G33" i="1"/>
  <c r="C31" i="1"/>
  <c r="C30" i="1"/>
  <c r="G30" i="1"/>
  <c r="F37" i="10" l="1"/>
  <c r="F50" i="10" l="1"/>
  <c r="F16" i="10"/>
  <c r="F54" i="10" l="1"/>
  <c r="F53" i="10"/>
  <c r="F41" i="10"/>
  <c r="F40" i="10"/>
  <c r="F20" i="10"/>
  <c r="F19" i="10"/>
  <c r="F42" i="10" l="1"/>
  <c r="I42" i="10" s="1"/>
  <c r="F55" i="10"/>
  <c r="F21" i="10"/>
  <c r="F45" i="10"/>
  <c r="F30" i="1"/>
  <c r="D31" i="1"/>
  <c r="D33" i="1" s="1"/>
  <c r="K30" i="1"/>
  <c r="F56" i="10" l="1"/>
  <c r="E30" i="1"/>
  <c r="B41" i="1"/>
  <c r="B43" i="1" s="1"/>
  <c r="B42" i="1"/>
  <c r="B40" i="1"/>
  <c r="F33" i="1"/>
  <c r="L31" i="1" l="1"/>
  <c r="N32" i="1"/>
  <c r="L32" i="1"/>
  <c r="D32" i="1"/>
  <c r="D34" i="1" s="1"/>
  <c r="B44" i="1"/>
  <c r="M32" i="1"/>
  <c r="O32" i="1"/>
  <c r="H32" i="1"/>
  <c r="H34" i="1" s="1"/>
  <c r="J32" i="1"/>
  <c r="J34" i="1" s="1"/>
  <c r="G32" i="1"/>
  <c r="I32" i="1"/>
  <c r="I34" i="1" s="1"/>
  <c r="I31" i="1" l="1"/>
  <c r="O31" i="1"/>
  <c r="O33" i="1" s="1"/>
  <c r="H31" i="1"/>
  <c r="J31" i="1"/>
  <c r="N31" i="1"/>
  <c r="N33" i="1" s="1"/>
  <c r="N34" i="1" s="1"/>
  <c r="B32" i="1"/>
  <c r="G31" i="1"/>
  <c r="M31" i="1"/>
  <c r="M33" i="1" s="1"/>
  <c r="M34" i="1" s="1"/>
  <c r="K32" i="1"/>
  <c r="O34" i="1"/>
  <c r="G34" i="1"/>
  <c r="F34" i="1" s="1"/>
  <c r="F32" i="1"/>
  <c r="L33" i="1"/>
  <c r="F31" i="1" l="1"/>
  <c r="K31" i="1"/>
  <c r="K33" i="1"/>
  <c r="E33" i="1" s="1"/>
  <c r="C33" i="1" s="1"/>
  <c r="L34" i="1"/>
  <c r="E32" i="1"/>
  <c r="E31" i="1" l="1"/>
  <c r="C34" i="1"/>
  <c r="K34" i="1"/>
  <c r="E34" i="1" s="1"/>
</calcChain>
</file>

<file path=xl/sharedStrings.xml><?xml version="1.0" encoding="utf-8"?>
<sst xmlns="http://schemas.openxmlformats.org/spreadsheetml/2006/main" count="164" uniqueCount="113">
  <si>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</si>
  <si>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</si>
  <si>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</si>
  <si>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</si>
  <si>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</si>
  <si>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</si>
  <si>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</si>
  <si>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</si>
  <si>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</si>
  <si>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</si>
  <si>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</si>
  <si>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</si>
  <si>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</si>
  <si>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</si>
  <si>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</si>
  <si>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</si>
  <si>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</si>
  <si>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</si>
  <si>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</si>
  <si>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</si>
  <si>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</si>
  <si>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</si>
  <si>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</si>
  <si>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</si>
  <si>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</si>
  <si>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</si>
  <si>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>Улица  Дружбы, дом 8б</t>
  </si>
  <si>
    <t xml:space="preserve">Перечень выполненных работ </t>
  </si>
  <si>
    <r>
      <t xml:space="preserve">ул. Дружбы, д.8б-  </t>
    </r>
    <r>
      <rPr>
        <b/>
        <sz val="20"/>
        <color indexed="10"/>
        <rFont val="Arial Cyr"/>
        <charset val="204"/>
      </rPr>
      <t>ООО "Статус 2"</t>
    </r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</si>
  <si>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</si>
  <si>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</si>
  <si>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</si>
  <si>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</si>
  <si>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</si>
  <si>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</si>
  <si>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</si>
  <si>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август</t>
  </si>
  <si>
    <t>м2</t>
  </si>
  <si>
    <t>шт</t>
  </si>
  <si>
    <t>Всего:</t>
  </si>
  <si>
    <t>Техническое обслуживание</t>
  </si>
  <si>
    <t>апрель</t>
  </si>
  <si>
    <t>м3</t>
  </si>
  <si>
    <t>Сантехнические работы</t>
  </si>
  <si>
    <t xml:space="preserve">Благоустройство </t>
  </si>
  <si>
    <t>май</t>
  </si>
  <si>
    <t>Электротехнические работы</t>
  </si>
  <si>
    <t>ИТОГО:</t>
  </si>
  <si>
    <t>март</t>
  </si>
  <si>
    <t>шт.</t>
  </si>
  <si>
    <t>январь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</si>
  <si>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</si>
  <si>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</si>
  <si>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</si>
  <si>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</si>
  <si>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</si>
  <si>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</si>
  <si>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</si>
  <si>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</si>
  <si>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</si>
  <si>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</si>
  <si>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</si>
  <si>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</si>
  <si>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Устройство порога деревянного.</t>
  </si>
  <si>
    <t>Брусья деревянные из древесины хвойных пород для стрелочных переводов непропитанные</t>
  </si>
  <si>
    <t>0.032</t>
  </si>
  <si>
    <t>Перевязка дверного полотна с уменьшением размера по высоте</t>
  </si>
  <si>
    <t>Смена дверных приборов петли</t>
  </si>
  <si>
    <t>Смена дверных приборов пружины</t>
  </si>
  <si>
    <t>Ремонт дверных коробок узких в деревянных стенах со снятием полотен</t>
  </si>
  <si>
    <t>м/п</t>
  </si>
  <si>
    <t>Укрепление дверных проушин.</t>
  </si>
  <si>
    <t>м.п.</t>
  </si>
  <si>
    <t>Ремонт крылец</t>
  </si>
  <si>
    <t>июнь</t>
  </si>
  <si>
    <t>ноябрь</t>
  </si>
  <si>
    <t>Заглушки для стальных труб</t>
  </si>
  <si>
    <t>100м</t>
  </si>
  <si>
    <t>Промывка, прочистка, отогрев системы ХВС,ГВС</t>
  </si>
  <si>
    <t>Прочистили канализацию ф100</t>
  </si>
  <si>
    <t>Восстановление системы ХВС</t>
  </si>
  <si>
    <t>м</t>
  </si>
  <si>
    <t>Ремонт контейнерной площадки(сварка)</t>
  </si>
  <si>
    <t>1 врезка</t>
  </si>
  <si>
    <t>июль</t>
  </si>
  <si>
    <t>Прочистка канализаций ф100</t>
  </si>
  <si>
    <t>сентябрь</t>
  </si>
  <si>
    <t>Замена ламп энергосберегающих GAUS</t>
  </si>
  <si>
    <t>Замена лампы ЛОН-40 вт</t>
  </si>
  <si>
    <t>Замена ламп энергосберегающих ЛОН Е27 40W</t>
  </si>
  <si>
    <t>Покраска мусорных контейнеров</t>
  </si>
  <si>
    <t>шт/м2</t>
  </si>
  <si>
    <t>3/16,8</t>
  </si>
  <si>
    <t>декабрь</t>
  </si>
  <si>
    <t>Установка заглушек диаметром трубопроводов 15 мм</t>
  </si>
  <si>
    <t>Заглушка GF 1/2 вн рез</t>
  </si>
  <si>
    <t>Прим-ие</t>
  </si>
  <si>
    <t>за 2016г.</t>
  </si>
  <si>
    <t>Замена канализационной трубы ф100</t>
  </si>
  <si>
    <t>Прочистка труб внутренней канализации.</t>
  </si>
  <si>
    <t>Установка заглушек  трубопроводов .</t>
  </si>
  <si>
    <t xml:space="preserve">Укрепление перил </t>
  </si>
  <si>
    <t>Наличники из древесины  размером 13х54 мм</t>
  </si>
  <si>
    <t>Прочистка канализации Ф100</t>
  </si>
  <si>
    <t>Заменили экстентрик Ф15</t>
  </si>
  <si>
    <t xml:space="preserve">Огрунтовка металлических поверхностей грунтовкой ГФ-021 </t>
  </si>
  <si>
    <t>ПРОСРОЧЕННАЯ ЗАДОЛЖЕННОСТЬ  ПО ОПЛАТЕ ЖКУ
на 01.01.2017г. составляет:</t>
  </si>
  <si>
    <t>Фактическое выполнение за 2016 год, руб.</t>
  </si>
  <si>
    <t>Фактическая оплата за  2016 год,  руб.</t>
  </si>
  <si>
    <t>Плановое начисление за 2016 год,  руб.</t>
  </si>
  <si>
    <t>Отчет Обслуживающей организации ООО " Статус2"  по выполнению работ по содержанию и текущему ремонту жилого фонда, 2016г.</t>
  </si>
  <si>
    <t>Услуга организации начисления,сбора,распределения и перерасчета платежей</t>
  </si>
  <si>
    <t>О.А. Доброгорский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</si>
</sst>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_р_."/>
    <numFmt numFmtId="169" formatCode="General;\-General;"/>
  </numFmts>
  <fonts count="3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20"/>
      <name val="Arial Cyr"/>
      <charset val="204"/>
    </font>
    <font>
      <b/>
      <sz val="20"/>
      <color indexed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Verdana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theme="1"/>
      <name val="Verdan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sz val="9"/>
      <name val="Verdana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Times New Roman"/>
      <family val="1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>
      <alignment vertical="top"/>
      <protection locked="0"/>
    </xf>
  </cellStyleXfs>
  <cellXfs count="3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6" xfId="0" applyFont="1" applyBorder="1" applyAlignment="1">
      <alignment vertical="center" wrapText="1"/>
    </xf>
    <xf numFmtId="9" fontId="6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Fill="1" applyBorder="1" applyAlignment="1" applyProtection="1">
      <alignment horizontal="center" vertical="center"/>
      <protection locked="0"/>
    </xf>
    <xf numFmtId="165" fontId="8" fillId="0" borderId="6" xfId="0" applyNumberFormat="1" applyFont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9" fontId="6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Fill="1" applyBorder="1" applyAlignment="1" applyProtection="1">
      <alignment horizontal="center" vertical="center"/>
      <protection locked="0"/>
    </xf>
    <xf numFmtId="165" fontId="8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3" fontId="1" fillId="0" borderId="0" xfId="0" applyNumberFormat="1" applyFont="1"/>
    <xf numFmtId="0" fontId="7" fillId="0" borderId="21" xfId="0" applyFont="1" applyBorder="1" applyAlignment="1">
      <alignment vertical="center" wrapText="1"/>
    </xf>
    <xf numFmtId="9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0" fontId="6" fillId="0" borderId="6" xfId="0" applyFont="1" applyFill="1" applyBorder="1" applyAlignment="1"/>
    <xf numFmtId="164" fontId="1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5" fontId="8" fillId="0" borderId="24" xfId="0" applyNumberFormat="1" applyFont="1" applyBorder="1" applyAlignment="1">
      <alignment horizontal="center" vertical="center"/>
    </xf>
    <xf numFmtId="165" fontId="8" fillId="0" borderId="25" xfId="0" applyNumberFormat="1" applyFont="1" applyBorder="1" applyAlignment="1">
      <alignment horizontal="center" vertical="center"/>
    </xf>
    <xf numFmtId="166" fontId="7" fillId="0" borderId="2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9" fontId="1" fillId="0" borderId="16" xfId="0" applyNumberFormat="1" applyFont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26" xfId="0" applyNumberFormat="1" applyFont="1" applyBorder="1" applyAlignment="1">
      <alignment horizontal="center" vertical="center"/>
    </xf>
    <xf numFmtId="0" fontId="1" fillId="0" borderId="2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2" xfId="0" applyFont="1" applyBorder="1"/>
    <xf numFmtId="165" fontId="1" fillId="0" borderId="0" xfId="0" applyNumberFormat="1" applyFont="1" applyBorder="1"/>
    <xf numFmtId="167" fontId="7" fillId="0" borderId="6" xfId="0" applyNumberFormat="1" applyFont="1" applyFill="1" applyBorder="1" applyAlignment="1">
      <alignment horizontal="center" vertical="center"/>
    </xf>
    <xf numFmtId="165" fontId="8" fillId="0" borderId="30" xfId="0" applyNumberFormat="1" applyFont="1" applyBorder="1" applyAlignment="1">
      <alignment horizontal="center" vertical="center"/>
    </xf>
    <xf numFmtId="166" fontId="8" fillId="0" borderId="30" xfId="0" applyNumberFormat="1" applyFont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65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1" xfId="0" applyFont="1" applyFill="1" applyBorder="1" applyAlignment="1" applyProtection="1"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" fontId="7" fillId="0" borderId="33" xfId="0" applyNumberFormat="1" applyFont="1" applyBorder="1" applyAlignment="1">
      <alignment horizontal="left" vertical="center" wrapText="1"/>
    </xf>
    <xf numFmtId="3" fontId="7" fillId="0" borderId="3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left" vertical="center" wrapText="1"/>
    </xf>
    <xf numFmtId="3" fontId="7" fillId="0" borderId="34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left" vertical="center" wrapText="1"/>
    </xf>
    <xf numFmtId="3" fontId="7" fillId="0" borderId="35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 wrapText="1"/>
    </xf>
    <xf numFmtId="1" fontId="8" fillId="0" borderId="35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/>
    <xf numFmtId="164" fontId="1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27" xfId="0" applyNumberFormat="1" applyFont="1" applyFill="1" applyBorder="1" applyAlignment="1">
      <alignment horizontal="center"/>
    </xf>
    <xf numFmtId="2" fontId="1" fillId="3" borderId="28" xfId="0" applyNumberFormat="1" applyFont="1" applyFill="1" applyBorder="1" applyAlignment="1">
      <alignment horizontal="center"/>
    </xf>
    <xf numFmtId="2" fontId="1" fillId="3" borderId="29" xfId="0" applyNumberFormat="1" applyFont="1" applyFill="1" applyBorder="1" applyAlignment="1">
      <alignment horizontal="center"/>
    </xf>
    <xf numFmtId="0" fontId="1" fillId="4" borderId="0" xfId="0" applyFont="1" applyFill="1"/>
    <xf numFmtId="0" fontId="7" fillId="3" borderId="11" xfId="0" applyFont="1" applyFill="1" applyBorder="1" applyAlignment="1">
      <alignment vertical="center" wrapText="1"/>
    </xf>
    <xf numFmtId="9" fontId="6" fillId="3" borderId="11" xfId="0" applyNumberFormat="1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8" fillId="3" borderId="31" xfId="0" applyNumberFormat="1" applyFont="1" applyFill="1" applyBorder="1" applyAlignment="1">
      <alignment horizontal="center" vertical="center"/>
    </xf>
    <xf numFmtId="165" fontId="8" fillId="3" borderId="24" xfId="0" applyNumberFormat="1" applyFont="1" applyFill="1" applyBorder="1" applyAlignment="1">
      <alignment horizontal="center" vertical="center"/>
    </xf>
    <xf numFmtId="165" fontId="8" fillId="3" borderId="25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 wrapText="1"/>
    </xf>
    <xf numFmtId="10" fontId="6" fillId="5" borderId="6" xfId="0" applyNumberFormat="1" applyFont="1" applyFill="1" applyBorder="1" applyAlignment="1">
      <alignment horizontal="center" vertical="center"/>
    </xf>
    <xf numFmtId="167" fontId="7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7" fillId="5" borderId="6" xfId="0" applyNumberFormat="1" applyFont="1" applyFill="1" applyBorder="1" applyAlignment="1">
      <alignment horizontal="center" vertical="center"/>
    </xf>
    <xf numFmtId="165" fontId="8" fillId="5" borderId="30" xfId="0" applyNumberFormat="1" applyFont="1" applyFill="1" applyBorder="1" applyAlignment="1">
      <alignment horizontal="center" vertical="center"/>
    </xf>
    <xf numFmtId="165" fontId="8" fillId="5" borderId="9" xfId="0" applyNumberFormat="1" applyFont="1" applyFill="1" applyBorder="1" applyAlignment="1">
      <alignment horizontal="center" vertical="center"/>
    </xf>
    <xf numFmtId="165" fontId="8" fillId="5" borderId="10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4" fontId="15" fillId="0" borderId="28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7" fillId="0" borderId="19" xfId="0" applyFont="1" applyBorder="1" applyAlignment="1">
      <alignment horizontal="center" vertical="center"/>
    </xf>
    <xf numFmtId="4" fontId="17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15" fillId="0" borderId="0" xfId="0" applyFont="1" applyAlignment="1">
      <alignment horizontal="center" vertical="center" textRotation="90" wrapText="1"/>
    </xf>
    <xf numFmtId="0" fontId="10" fillId="0" borderId="0" xfId="0" applyFont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68" fontId="16" fillId="0" borderId="0" xfId="0" applyNumberFormat="1" applyFont="1" applyAlignment="1">
      <alignment vertical="center"/>
    </xf>
    <xf numFmtId="0" fontId="18" fillId="0" borderId="9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left"/>
    </xf>
    <xf numFmtId="0" fontId="18" fillId="0" borderId="9" xfId="0" applyFont="1" applyBorder="1" applyAlignment="1">
      <alignment vertical="top" wrapText="1"/>
    </xf>
    <xf numFmtId="0" fontId="22" fillId="0" borderId="47" xfId="0" applyFont="1" applyBorder="1" applyAlignment="1">
      <alignment horizontal="center" vertical="center" textRotation="90" wrapText="1"/>
    </xf>
    <xf numFmtId="0" fontId="24" fillId="0" borderId="9" xfId="0" applyFont="1" applyBorder="1" applyAlignment="1">
      <alignment vertical="top" wrapText="1"/>
    </xf>
    <xf numFmtId="2" fontId="24" fillId="0" borderId="9" xfId="0" applyNumberFormat="1" applyFont="1" applyBorder="1" applyAlignment="1">
      <alignment horizontal="right" vertical="top" wrapText="1"/>
    </xf>
    <xf numFmtId="0" fontId="22" fillId="0" borderId="48" xfId="0" applyFont="1" applyBorder="1" applyAlignment="1">
      <alignment horizontal="center" vertical="center"/>
    </xf>
    <xf numFmtId="0" fontId="26" fillId="0" borderId="0" xfId="0" applyFont="1"/>
    <xf numFmtId="49" fontId="27" fillId="0" borderId="9" xfId="1" applyNumberFormat="1" applyFont="1" applyBorder="1" applyAlignment="1">
      <alignment horizontal="left" vertical="top" wrapText="1"/>
      <protection locked="0"/>
    </xf>
    <xf numFmtId="0" fontId="26" fillId="0" borderId="9" xfId="0" applyFont="1" applyBorder="1" applyAlignment="1">
      <alignment horizontal="center"/>
    </xf>
    <xf numFmtId="0" fontId="23" fillId="0" borderId="46" xfId="0" applyFont="1" applyBorder="1" applyAlignment="1">
      <alignment horizontal="center" vertical="center"/>
    </xf>
    <xf numFmtId="49" fontId="26" fillId="0" borderId="54" xfId="0" applyNumberFormat="1" applyFont="1" applyBorder="1" applyAlignment="1" applyProtection="1">
      <alignment vertical="top" wrapText="1"/>
      <protection locked="0"/>
    </xf>
    <xf numFmtId="169" fontId="26" fillId="0" borderId="9" xfId="0" applyNumberFormat="1" applyFont="1" applyBorder="1" applyAlignment="1" applyProtection="1">
      <alignment horizontal="center" vertical="top" wrapText="1"/>
      <protection locked="0"/>
    </xf>
    <xf numFmtId="169" fontId="26" fillId="0" borderId="9" xfId="0" applyNumberFormat="1" applyFont="1" applyBorder="1" applyAlignment="1" applyProtection="1">
      <alignment horizontal="center" vertical="center" wrapText="1"/>
      <protection locked="0"/>
    </xf>
    <xf numFmtId="16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>
      <alignment vertical="top" wrapText="1"/>
    </xf>
    <xf numFmtId="0" fontId="18" fillId="4" borderId="9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horizontal="center" vertical="center" wrapText="1"/>
    </xf>
    <xf numFmtId="4" fontId="26" fillId="0" borderId="9" xfId="0" applyNumberFormat="1" applyFont="1" applyBorder="1"/>
    <xf numFmtId="0" fontId="27" fillId="0" borderId="9" xfId="0" applyFont="1" applyBorder="1" applyAlignment="1">
      <alignment vertical="top" wrapText="1"/>
    </xf>
    <xf numFmtId="0" fontId="27" fillId="0" borderId="9" xfId="0" applyFont="1" applyBorder="1" applyAlignment="1">
      <alignment horizontal="center" vertical="top" wrapText="1"/>
    </xf>
    <xf numFmtId="49" fontId="27" fillId="0" borderId="9" xfId="0" applyNumberFormat="1" applyFont="1" applyBorder="1" applyAlignment="1">
      <alignment horizontal="center" vertical="top" wrapText="1"/>
    </xf>
    <xf numFmtId="4" fontId="26" fillId="0" borderId="30" xfId="0" applyNumberFormat="1" applyFont="1" applyBorder="1"/>
    <xf numFmtId="0" fontId="22" fillId="0" borderId="23" xfId="0" applyFont="1" applyBorder="1" applyAlignment="1">
      <alignment horizontal="center" vertical="center" textRotation="90" wrapText="1"/>
    </xf>
    <xf numFmtId="0" fontId="28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vertical="center" wrapText="1"/>
    </xf>
    <xf numFmtId="0" fontId="29" fillId="0" borderId="24" xfId="0" applyFont="1" applyBorder="1" applyAlignment="1">
      <alignment horizontal="center" vertical="center"/>
    </xf>
    <xf numFmtId="0" fontId="30" fillId="4" borderId="24" xfId="0" applyFont="1" applyFill="1" applyBorder="1" applyAlignment="1">
      <alignment horizontal="center" vertical="center"/>
    </xf>
    <xf numFmtId="4" fontId="30" fillId="3" borderId="24" xfId="0" applyNumberFormat="1" applyFont="1" applyFill="1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0" fontId="22" fillId="0" borderId="50" xfId="0" applyFont="1" applyBorder="1" applyAlignment="1">
      <alignment horizontal="center" vertical="center" textRotation="90" wrapText="1"/>
    </xf>
    <xf numFmtId="0" fontId="28" fillId="0" borderId="46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/>
    </xf>
    <xf numFmtId="0" fontId="30" fillId="4" borderId="46" xfId="0" applyFont="1" applyFill="1" applyBorder="1" applyAlignment="1">
      <alignment horizontal="center" vertical="center"/>
    </xf>
    <xf numFmtId="4" fontId="30" fillId="0" borderId="46" xfId="0" applyNumberFormat="1" applyFont="1" applyBorder="1" applyAlignment="1">
      <alignment horizontal="center" vertical="center"/>
    </xf>
    <xf numFmtId="0" fontId="26" fillId="0" borderId="51" xfId="0" applyFont="1" applyBorder="1" applyAlignment="1">
      <alignment vertical="center"/>
    </xf>
    <xf numFmtId="4" fontId="26" fillId="0" borderId="0" xfId="0" applyNumberFormat="1" applyFont="1"/>
    <xf numFmtId="0" fontId="28" fillId="0" borderId="49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4" fontId="30" fillId="0" borderId="46" xfId="0" applyNumberFormat="1" applyFont="1" applyBorder="1" applyAlignment="1">
      <alignment vertical="center"/>
    </xf>
    <xf numFmtId="0" fontId="26" fillId="0" borderId="52" xfId="0" applyFont="1" applyBorder="1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0" fontId="32" fillId="4" borderId="54" xfId="0" applyFont="1" applyFill="1" applyBorder="1" applyAlignment="1">
      <alignment horizontal="left" vertical="top" wrapText="1"/>
    </xf>
    <xf numFmtId="0" fontId="26" fillId="0" borderId="9" xfId="0" applyFont="1" applyBorder="1" applyAlignment="1">
      <alignment horizontal="center" vertical="center" wrapText="1"/>
    </xf>
    <xf numFmtId="4" fontId="33" fillId="4" borderId="9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34" fillId="4" borderId="9" xfId="0" applyFont="1" applyFill="1" applyBorder="1" applyAlignment="1">
      <alignment horizontal="left" vertical="top" wrapText="1"/>
    </xf>
    <xf numFmtId="0" fontId="31" fillId="0" borderId="2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2" fillId="4" borderId="50" xfId="0" applyFont="1" applyFill="1" applyBorder="1" applyAlignment="1">
      <alignment horizontal="center" vertical="center" textRotation="90" wrapText="1"/>
    </xf>
    <xf numFmtId="0" fontId="28" fillId="4" borderId="46" xfId="0" applyFont="1" applyFill="1" applyBorder="1" applyAlignment="1">
      <alignment horizontal="center" vertical="center"/>
    </xf>
    <xf numFmtId="0" fontId="30" fillId="0" borderId="46" xfId="0" applyFont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/>
    </xf>
    <xf numFmtId="4" fontId="26" fillId="4" borderId="46" xfId="0" applyNumberFormat="1" applyFont="1" applyFill="1" applyBorder="1"/>
    <xf numFmtId="0" fontId="26" fillId="4" borderId="51" xfId="0" applyFont="1" applyFill="1" applyBorder="1"/>
    <xf numFmtId="0" fontId="26" fillId="4" borderId="0" xfId="0" applyFont="1" applyFill="1"/>
    <xf numFmtId="0" fontId="26" fillId="4" borderId="8" xfId="0" applyFont="1" applyFill="1" applyBorder="1" applyAlignment="1">
      <alignment horizontal="center" vertical="center" textRotation="90" wrapText="1"/>
    </xf>
    <xf numFmtId="0" fontId="29" fillId="0" borderId="9" xfId="0" applyFont="1" applyBorder="1" applyAlignment="1">
      <alignment horizontal="left" vertical="center" wrapText="1"/>
    </xf>
    <xf numFmtId="0" fontId="26" fillId="4" borderId="9" xfId="0" applyFont="1" applyFill="1" applyBorder="1" applyAlignment="1">
      <alignment horizontal="center" vertical="center"/>
    </xf>
    <xf numFmtId="0" fontId="26" fillId="4" borderId="10" xfId="0" applyFont="1" applyFill="1" applyBorder="1"/>
    <xf numFmtId="0" fontId="28" fillId="4" borderId="9" xfId="0" applyFont="1" applyFill="1" applyBorder="1" applyAlignment="1">
      <alignment horizontal="left" vertical="center"/>
    </xf>
    <xf numFmtId="4" fontId="26" fillId="4" borderId="9" xfId="0" applyNumberFormat="1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 vertical="center" textRotation="90" wrapText="1"/>
    </xf>
    <xf numFmtId="0" fontId="28" fillId="4" borderId="9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6" fillId="4" borderId="53" xfId="0" applyFont="1" applyFill="1" applyBorder="1"/>
    <xf numFmtId="0" fontId="28" fillId="4" borderId="49" xfId="0" applyFont="1" applyFill="1" applyBorder="1" applyAlignment="1">
      <alignment horizontal="left" vertical="center"/>
    </xf>
    <xf numFmtId="0" fontId="28" fillId="4" borderId="49" xfId="0" applyFont="1" applyFill="1" applyBorder="1" applyAlignment="1">
      <alignment vertical="center"/>
    </xf>
    <xf numFmtId="49" fontId="26" fillId="0" borderId="9" xfId="0" applyNumberFormat="1" applyFont="1" applyBorder="1" applyAlignment="1" applyProtection="1">
      <alignment horizontal="left" vertical="top" wrapText="1"/>
      <protection locked="0"/>
    </xf>
    <xf numFmtId="49" fontId="26" fillId="0" borderId="9" xfId="0" applyNumberFormat="1" applyFont="1" applyBorder="1" applyAlignment="1" applyProtection="1">
      <alignment horizontal="center" vertical="top" wrapText="1"/>
      <protection locked="0"/>
    </xf>
    <xf numFmtId="0" fontId="22" fillId="4" borderId="23" xfId="0" applyFont="1" applyFill="1" applyBorder="1" applyAlignment="1">
      <alignment horizontal="center" vertical="center" textRotation="90" wrapText="1"/>
    </xf>
    <xf numFmtId="0" fontId="28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vertical="center"/>
    </xf>
    <xf numFmtId="0" fontId="22" fillId="4" borderId="47" xfId="0" applyFont="1" applyFill="1" applyBorder="1" applyAlignment="1">
      <alignment horizontal="center" vertical="center" textRotation="90" wrapText="1"/>
    </xf>
    <xf numFmtId="0" fontId="28" fillId="4" borderId="49" xfId="0" applyFont="1" applyFill="1" applyBorder="1" applyAlignment="1">
      <alignment horizontal="center" vertical="center"/>
    </xf>
    <xf numFmtId="0" fontId="30" fillId="0" borderId="49" xfId="0" applyFont="1" applyBorder="1" applyAlignment="1">
      <alignment horizontal="center" vertical="center" wrapText="1"/>
    </xf>
    <xf numFmtId="0" fontId="26" fillId="4" borderId="49" xfId="0" applyFont="1" applyFill="1" applyBorder="1" applyAlignment="1">
      <alignment horizontal="center" vertical="center"/>
    </xf>
    <xf numFmtId="4" fontId="26" fillId="4" borderId="49" xfId="0" applyNumberFormat="1" applyFont="1" applyFill="1" applyBorder="1" applyAlignment="1">
      <alignment vertical="center"/>
    </xf>
    <xf numFmtId="0" fontId="26" fillId="4" borderId="52" xfId="0" applyFont="1" applyFill="1" applyBorder="1" applyAlignment="1">
      <alignment vertical="center"/>
    </xf>
    <xf numFmtId="4" fontId="26" fillId="4" borderId="46" xfId="0" applyNumberFormat="1" applyFont="1" applyFill="1" applyBorder="1" applyAlignment="1">
      <alignment vertical="center"/>
    </xf>
    <xf numFmtId="0" fontId="28" fillId="4" borderId="54" xfId="0" applyFont="1" applyFill="1" applyBorder="1" applyAlignment="1">
      <alignment vertical="center"/>
    </xf>
    <xf numFmtId="0" fontId="34" fillId="4" borderId="54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4" fontId="33" fillId="4" borderId="14" xfId="0" applyNumberFormat="1" applyFont="1" applyFill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left" vertical="center" wrapText="1"/>
    </xf>
    <xf numFmtId="0" fontId="29" fillId="0" borderId="24" xfId="0" applyFont="1" applyBorder="1" applyAlignment="1">
      <alignment wrapText="1"/>
    </xf>
    <xf numFmtId="0" fontId="30" fillId="0" borderId="24" xfId="0" applyFont="1" applyBorder="1" applyAlignment="1">
      <alignment horizontal="center" vertical="center"/>
    </xf>
    <xf numFmtId="0" fontId="30" fillId="4" borderId="46" xfId="0" applyFont="1" applyFill="1" applyBorder="1" applyAlignment="1">
      <alignment horizontal="center" wrapText="1"/>
    </xf>
    <xf numFmtId="4" fontId="26" fillId="0" borderId="46" xfId="0" applyNumberFormat="1" applyFont="1" applyBorder="1" applyAlignment="1">
      <alignment vertical="center"/>
    </xf>
    <xf numFmtId="0" fontId="22" fillId="0" borderId="13" xfId="0" applyFont="1" applyBorder="1" applyAlignment="1">
      <alignment horizontal="center" vertical="center" textRotation="90" wrapText="1"/>
    </xf>
    <xf numFmtId="0" fontId="28" fillId="4" borderId="54" xfId="0" applyFont="1" applyFill="1" applyBorder="1" applyAlignment="1">
      <alignment horizontal="center" vertical="center"/>
    </xf>
    <xf numFmtId="0" fontId="18" fillId="0" borderId="9" xfId="0" applyFont="1" applyBorder="1" applyAlignment="1">
      <alignment vertical="center" wrapText="1"/>
    </xf>
    <xf numFmtId="4" fontId="18" fillId="0" borderId="9" xfId="0" applyNumberFormat="1" applyFont="1" applyBorder="1" applyAlignment="1">
      <alignment horizontal="center" vertical="center"/>
    </xf>
    <xf numFmtId="0" fontId="26" fillId="0" borderId="55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2" fillId="0" borderId="3" xfId="0" applyFont="1" applyBorder="1" applyAlignment="1">
      <alignment horizontal="center" vertical="center" textRotation="90" wrapText="1"/>
    </xf>
    <xf numFmtId="0" fontId="28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4" fontId="26" fillId="0" borderId="4" xfId="0" applyNumberFormat="1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2" fillId="0" borderId="8" xfId="0" applyFont="1" applyBorder="1" applyAlignment="1">
      <alignment horizontal="center" vertical="center" textRotation="90" wrapText="1"/>
    </xf>
    <xf numFmtId="0" fontId="28" fillId="0" borderId="9" xfId="0" applyFont="1" applyBorder="1" applyAlignment="1">
      <alignment horizontal="center" vertical="center"/>
    </xf>
    <xf numFmtId="0" fontId="26" fillId="0" borderId="24" xfId="0" applyFont="1" applyBorder="1" applyAlignment="1">
      <alignment vertical="center" wrapText="1"/>
    </xf>
    <xf numFmtId="0" fontId="26" fillId="0" borderId="49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4" fontId="30" fillId="0" borderId="49" xfId="0" applyNumberFormat="1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0" fontId="28" fillId="0" borderId="9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168" fontId="29" fillId="0" borderId="9" xfId="0" applyNumberFormat="1" applyFont="1" applyBorder="1" applyAlignment="1">
      <alignment vertical="center"/>
    </xf>
    <xf numFmtId="0" fontId="19" fillId="0" borderId="9" xfId="0" applyNumberFormat="1" applyFont="1" applyBorder="1" applyAlignment="1">
      <alignment wrapText="1"/>
    </xf>
    <xf numFmtId="0" fontId="19" fillId="4" borderId="9" xfId="0" applyNumberFormat="1" applyFont="1" applyFill="1" applyBorder="1" applyAlignment="1">
      <alignment horizontal="center" vertical="top" wrapText="1"/>
    </xf>
    <xf numFmtId="0" fontId="18" fillId="4" borderId="9" xfId="0" applyNumberFormat="1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vertical="center"/>
    </xf>
    <xf numFmtId="4" fontId="18" fillId="4" borderId="9" xfId="0" applyNumberFormat="1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wrapText="1"/>
    </xf>
    <xf numFmtId="0" fontId="26" fillId="4" borderId="17" xfId="0" applyFont="1" applyFill="1" applyBorder="1" applyAlignment="1">
      <alignment horizontal="center" vertical="center"/>
    </xf>
    <xf numFmtId="0" fontId="30" fillId="4" borderId="17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" fontId="7" fillId="2" borderId="6" xfId="0" applyNumberFormat="1" applyFont="1" applyFill="1" applyBorder="1" applyAlignment="1" applyProtection="1">
      <alignment horizontal="left" vertical="center" wrapText="1"/>
      <protection locked="0"/>
    </xf>
    <xf numFmtId="1" fontId="7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33" xfId="0" applyFont="1" applyFill="1" applyBorder="1" applyAlignment="1" applyProtection="1">
      <alignment horizontal="center" vertical="center" textRotation="90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6" borderId="40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/>
    </xf>
    <xf numFmtId="0" fontId="13" fillId="6" borderId="42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4" fontId="26" fillId="4" borderId="9" xfId="0" applyNumberFormat="1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left" vertical="center"/>
    </xf>
    <xf numFmtId="0" fontId="28" fillId="4" borderId="49" xfId="0" applyFont="1" applyFill="1" applyBorder="1" applyAlignment="1">
      <alignment horizontal="left" vertical="center"/>
    </xf>
    <xf numFmtId="0" fontId="28" fillId="4" borderId="46" xfId="0" applyFont="1" applyFill="1" applyBorder="1" applyAlignment="1">
      <alignment horizontal="left" vertical="center"/>
    </xf>
    <xf numFmtId="0" fontId="28" fillId="4" borderId="14" xfId="0" applyFont="1" applyFill="1" applyBorder="1" applyAlignment="1">
      <alignment horizontal="center" vertical="center"/>
    </xf>
    <xf numFmtId="0" fontId="28" fillId="4" borderId="49" xfId="0" applyFont="1" applyFill="1" applyBorder="1" applyAlignment="1">
      <alignment horizontal="center" vertical="center"/>
    </xf>
    <xf numFmtId="4" fontId="18" fillId="4" borderId="14" xfId="0" applyNumberFormat="1" applyFont="1" applyFill="1" applyBorder="1" applyAlignment="1">
      <alignment horizontal="center" vertical="center" wrapText="1"/>
    </xf>
    <xf numFmtId="4" fontId="18" fillId="4" borderId="49" xfId="0" applyNumberFormat="1" applyFont="1" applyFill="1" applyBorder="1" applyAlignment="1">
      <alignment horizontal="center" vertical="center" wrapText="1"/>
    </xf>
    <xf numFmtId="4" fontId="26" fillId="4" borderId="14" xfId="0" applyNumberFormat="1" applyFont="1" applyFill="1" applyBorder="1" applyAlignment="1">
      <alignment horizontal="center" vertical="center"/>
    </xf>
    <xf numFmtId="4" fontId="26" fillId="4" borderId="49" xfId="0" applyNumberFormat="1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O51"/>
  <sheetViews>
    <sheetView tabSelected="1" workbookViewId="0">
      <selection activeCell="D9" sqref="D9:D11"/>
    </sheetView>
  </sheetViews>
  <sheetFormatPr defaultRowHeight="12.75" x14ac:dyDescent="0.2"/>
  <cols>
    <col min="1" max="1" width="22.140625" style="1" customWidth="1"/>
    <col min="2" max="2" width="8.42578125" style="1" customWidth="1"/>
    <col min="3" max="3" width="9.85546875" style="1" customWidth="1"/>
    <col min="4" max="4" width="9.140625" style="1"/>
    <col min="5" max="5" width="9.42578125" style="1" customWidth="1"/>
    <col min="6" max="6" width="7.85546875" style="1" customWidth="1"/>
    <col min="7" max="7" width="9.140625" style="1"/>
    <col min="8" max="8" width="12.42578125" style="1" customWidth="1"/>
    <col min="9" max="9" width="10" style="1" customWidth="1"/>
    <col min="10" max="10" width="9.140625" style="1"/>
    <col min="11" max="11" width="10.425781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2" spans="1:15" ht="15.75" x14ac:dyDescent="0.25">
      <c r="K2" s="171" t="s">
        <v>51</v>
      </c>
      <c r="L2" s="171"/>
      <c r="M2" s="171"/>
      <c r="N2" s="171"/>
    </row>
    <row r="3" spans="1:15" ht="15.75" x14ac:dyDescent="0.25">
      <c r="K3" s="171" t="s">
        <v>52</v>
      </c>
      <c r="L3" s="171"/>
      <c r="M3" s="171"/>
      <c r="N3" s="171"/>
    </row>
    <row r="4" spans="1:15" ht="15.75" x14ac:dyDescent="0.25">
      <c r="K4" s="171" t="s">
        <v>53</v>
      </c>
      <c r="L4" s="171"/>
      <c r="M4" s="171"/>
      <c r="N4" s="171"/>
    </row>
    <row r="6" spans="1:15" s="3" customFormat="1" ht="15.75" x14ac:dyDescent="0.25">
      <c r="A6" s="308" t="s">
        <v>110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</row>
    <row r="7" spans="1:15" ht="18.75" x14ac:dyDescent="0.3">
      <c r="A7" s="309" t="s">
        <v>26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</row>
    <row r="8" spans="1:15" ht="19.5" thickBot="1" x14ac:dyDescent="0.35">
      <c r="A8" s="5" t="s">
        <v>0</v>
      </c>
      <c r="B8" s="4"/>
      <c r="C8" s="4"/>
      <c r="E8" s="138">
        <v>723.6</v>
      </c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6" customFormat="1" ht="14.25" customHeight="1" x14ac:dyDescent="0.2">
      <c r="A9" s="310" t="s">
        <v>1</v>
      </c>
      <c r="B9" s="312" t="s">
        <v>2</v>
      </c>
      <c r="C9" s="315" t="s">
        <v>3</v>
      </c>
      <c r="D9" s="352" t="s">
        <v>111</v>
      </c>
      <c r="E9" s="315" t="s">
        <v>4</v>
      </c>
      <c r="F9" s="317" t="s">
        <v>5</v>
      </c>
      <c r="G9" s="319" t="s">
        <v>6</v>
      </c>
      <c r="H9" s="319"/>
      <c r="I9" s="319"/>
      <c r="J9" s="320"/>
      <c r="K9" s="317" t="s">
        <v>7</v>
      </c>
      <c r="L9" s="321" t="s">
        <v>6</v>
      </c>
      <c r="M9" s="321"/>
      <c r="N9" s="321"/>
      <c r="O9" s="322"/>
    </row>
    <row r="10" spans="1:15" s="6" customFormat="1" ht="37.5" customHeight="1" x14ac:dyDescent="0.2">
      <c r="A10" s="311"/>
      <c r="B10" s="313"/>
      <c r="C10" s="316"/>
      <c r="D10" s="353"/>
      <c r="E10" s="316"/>
      <c r="F10" s="318"/>
      <c r="G10" s="323" t="s">
        <v>8</v>
      </c>
      <c r="H10" s="323" t="s">
        <v>9</v>
      </c>
      <c r="I10" s="323" t="s">
        <v>10</v>
      </c>
      <c r="J10" s="325" t="s">
        <v>11</v>
      </c>
      <c r="K10" s="318"/>
      <c r="L10" s="324" t="s">
        <v>24</v>
      </c>
      <c r="M10" s="323" t="s">
        <v>12</v>
      </c>
      <c r="N10" s="324" t="s">
        <v>25</v>
      </c>
      <c r="O10" s="325" t="s">
        <v>13</v>
      </c>
    </row>
    <row r="11" spans="1:15" s="6" customFormat="1" ht="44.25" customHeight="1" thickBot="1" x14ac:dyDescent="0.25">
      <c r="A11" s="311"/>
      <c r="B11" s="314"/>
      <c r="C11" s="316"/>
      <c r="D11" s="354"/>
      <c r="E11" s="316"/>
      <c r="F11" s="318"/>
      <c r="G11" s="323"/>
      <c r="H11" s="323"/>
      <c r="I11" s="323"/>
      <c r="J11" s="325"/>
      <c r="K11" s="318"/>
      <c r="L11" s="324"/>
      <c r="M11" s="323"/>
      <c r="N11" s="324"/>
      <c r="O11" s="325"/>
    </row>
    <row r="12" spans="1:15" s="16" customFormat="1" ht="14.25" hidden="1" customHeight="1" x14ac:dyDescent="0.2">
      <c r="A12" s="7"/>
      <c r="B12" s="8"/>
      <c r="C12" s="9"/>
      <c r="D12" s="10"/>
      <c r="E12" s="11"/>
      <c r="F12" s="12"/>
      <c r="G12" s="13"/>
      <c r="H12" s="13"/>
      <c r="I12" s="13"/>
      <c r="J12" s="13"/>
      <c r="K12" s="14"/>
      <c r="L12" s="13"/>
      <c r="M12" s="13"/>
      <c r="N12" s="13"/>
      <c r="O12" s="15"/>
    </row>
    <row r="13" spans="1:15" hidden="1" x14ac:dyDescent="0.2">
      <c r="A13" s="17"/>
      <c r="B13" s="18"/>
      <c r="C13" s="19"/>
      <c r="D13" s="20"/>
      <c r="E13" s="21"/>
      <c r="F13" s="22"/>
      <c r="G13" s="23"/>
      <c r="H13" s="23"/>
      <c r="I13" s="23"/>
      <c r="J13" s="24"/>
      <c r="K13" s="25"/>
      <c r="L13" s="26"/>
      <c r="M13" s="26"/>
      <c r="N13" s="26"/>
      <c r="O13" s="27"/>
    </row>
    <row r="14" spans="1:15" hidden="1" x14ac:dyDescent="0.2">
      <c r="A14" s="17"/>
      <c r="B14" s="28"/>
      <c r="C14" s="19"/>
      <c r="D14" s="20"/>
      <c r="E14" s="21"/>
      <c r="F14" s="22"/>
      <c r="G14" s="23"/>
      <c r="H14" s="23"/>
      <c r="I14" s="23"/>
      <c r="J14" s="24"/>
      <c r="K14" s="25"/>
      <c r="L14" s="23"/>
      <c r="M14" s="23"/>
      <c r="N14" s="23"/>
      <c r="O14" s="24"/>
    </row>
    <row r="15" spans="1:15" ht="13.5" hidden="1" thickBot="1" x14ac:dyDescent="0.25">
      <c r="A15" s="29"/>
      <c r="B15" s="30"/>
      <c r="C15" s="31"/>
      <c r="D15" s="32"/>
      <c r="E15" s="33"/>
      <c r="F15" s="34"/>
      <c r="G15" s="35"/>
      <c r="H15" s="35"/>
      <c r="I15" s="35"/>
      <c r="J15" s="36"/>
      <c r="K15" s="37"/>
      <c r="L15" s="35"/>
      <c r="M15" s="35"/>
      <c r="N15" s="35"/>
      <c r="O15" s="36"/>
    </row>
    <row r="16" spans="1:15" s="49" customFormat="1" ht="13.5" hidden="1" thickBot="1" x14ac:dyDescent="0.25">
      <c r="A16" s="38"/>
      <c r="B16" s="39"/>
      <c r="C16" s="40"/>
      <c r="D16" s="41"/>
      <c r="E16" s="42"/>
      <c r="F16" s="43"/>
      <c r="G16" s="44"/>
      <c r="H16" s="44"/>
      <c r="I16" s="44"/>
      <c r="J16" s="45"/>
      <c r="K16" s="46"/>
      <c r="L16" s="47"/>
      <c r="M16" s="47"/>
      <c r="N16" s="47"/>
      <c r="O16" s="48"/>
    </row>
    <row r="17" spans="1:15" hidden="1" x14ac:dyDescent="0.2">
      <c r="A17" s="50"/>
      <c r="B17" s="51"/>
      <c r="C17" s="52"/>
      <c r="D17" s="53"/>
      <c r="E17" s="52"/>
      <c r="F17" s="52"/>
      <c r="G17" s="53"/>
      <c r="H17" s="53"/>
      <c r="I17" s="53"/>
      <c r="J17" s="53"/>
      <c r="K17" s="54"/>
      <c r="L17" s="55"/>
      <c r="M17" s="55"/>
      <c r="N17" s="55"/>
      <c r="O17" s="56"/>
    </row>
    <row r="18" spans="1:15" s="16" customFormat="1" ht="12.75" hidden="1" customHeight="1" x14ac:dyDescent="0.2">
      <c r="A18" s="57"/>
      <c r="B18" s="58"/>
      <c r="C18" s="59"/>
      <c r="D18" s="60"/>
      <c r="E18" s="59"/>
      <c r="F18" s="61"/>
      <c r="G18" s="62"/>
      <c r="H18" s="62"/>
      <c r="I18" s="62"/>
      <c r="J18" s="63"/>
      <c r="K18" s="61"/>
      <c r="L18" s="62"/>
      <c r="M18" s="62"/>
      <c r="N18" s="62"/>
      <c r="O18" s="63"/>
    </row>
    <row r="19" spans="1:15" hidden="1" x14ac:dyDescent="0.2">
      <c r="A19" s="17"/>
      <c r="B19" s="18"/>
      <c r="C19" s="64"/>
      <c r="D19" s="20"/>
      <c r="E19" s="64"/>
      <c r="F19" s="22"/>
      <c r="G19" s="23"/>
      <c r="H19" s="23"/>
      <c r="I19" s="23"/>
      <c r="J19" s="24"/>
      <c r="K19" s="25"/>
      <c r="L19" s="26"/>
      <c r="M19" s="26"/>
      <c r="N19" s="26"/>
      <c r="O19" s="27"/>
    </row>
    <row r="20" spans="1:15" hidden="1" x14ac:dyDescent="0.2">
      <c r="A20" s="17"/>
      <c r="B20" s="28"/>
      <c r="C20" s="64"/>
      <c r="D20" s="20"/>
      <c r="E20" s="64"/>
      <c r="F20" s="22"/>
      <c r="G20" s="23"/>
      <c r="H20" s="23"/>
      <c r="I20" s="23"/>
      <c r="J20" s="24"/>
      <c r="K20" s="25"/>
      <c r="L20" s="23"/>
      <c r="M20" s="23"/>
      <c r="N20" s="23"/>
      <c r="O20" s="24"/>
    </row>
    <row r="21" spans="1:15" ht="13.5" hidden="1" thickBot="1" x14ac:dyDescent="0.25">
      <c r="A21" s="29"/>
      <c r="B21" s="30"/>
      <c r="C21" s="65"/>
      <c r="D21" s="32"/>
      <c r="E21" s="65"/>
      <c r="F21" s="66"/>
      <c r="G21" s="67"/>
      <c r="H21" s="67"/>
      <c r="I21" s="67"/>
      <c r="J21" s="68"/>
      <c r="K21" s="69"/>
      <c r="L21" s="67"/>
      <c r="M21" s="67"/>
      <c r="N21" s="67"/>
      <c r="O21" s="68"/>
    </row>
    <row r="22" spans="1:15" ht="13.5" hidden="1" thickBot="1" x14ac:dyDescent="0.25">
      <c r="A22" s="70"/>
      <c r="B22" s="71"/>
      <c r="C22" s="40"/>
      <c r="D22" s="41"/>
      <c r="E22" s="40"/>
      <c r="F22" s="72"/>
      <c r="G22" s="41"/>
      <c r="H22" s="41"/>
      <c r="I22" s="41"/>
      <c r="J22" s="73"/>
      <c r="K22" s="69"/>
      <c r="L22" s="74"/>
      <c r="M22" s="74"/>
      <c r="N22" s="74"/>
      <c r="O22" s="75"/>
    </row>
    <row r="23" spans="1:15" hidden="1" x14ac:dyDescent="0.2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8"/>
      <c r="L23" s="77"/>
      <c r="M23" s="77"/>
      <c r="N23" s="77"/>
      <c r="O23" s="79"/>
    </row>
    <row r="24" spans="1:15" hidden="1" x14ac:dyDescent="0.2">
      <c r="A24" s="7"/>
      <c r="B24" s="8"/>
      <c r="C24" s="9"/>
      <c r="D24" s="10"/>
      <c r="E24" s="9"/>
      <c r="F24" s="12"/>
      <c r="G24" s="13"/>
      <c r="H24" s="13"/>
      <c r="I24" s="13"/>
      <c r="J24" s="13"/>
      <c r="K24" s="12"/>
      <c r="L24" s="13"/>
      <c r="M24" s="13"/>
      <c r="N24" s="13"/>
      <c r="O24" s="15"/>
    </row>
    <row r="25" spans="1:15" hidden="1" x14ac:dyDescent="0.2">
      <c r="A25" s="17"/>
      <c r="B25" s="18"/>
      <c r="C25" s="64"/>
      <c r="D25" s="20"/>
      <c r="E25" s="64"/>
      <c r="F25" s="22"/>
      <c r="G25" s="23"/>
      <c r="H25" s="23"/>
      <c r="I25" s="23"/>
      <c r="J25" s="24"/>
      <c r="K25" s="25"/>
      <c r="L25" s="26"/>
      <c r="M25" s="26"/>
      <c r="N25" s="26"/>
      <c r="O25" s="27"/>
    </row>
    <row r="26" spans="1:15" ht="26.25" hidden="1" customHeight="1" x14ac:dyDescent="0.2">
      <c r="A26" s="17"/>
      <c r="B26" s="28"/>
      <c r="C26" s="64"/>
      <c r="D26" s="20"/>
      <c r="E26" s="64"/>
      <c r="F26" s="22"/>
      <c r="G26" s="23"/>
      <c r="H26" s="23"/>
      <c r="I26" s="23"/>
      <c r="J26" s="24"/>
      <c r="K26" s="25"/>
      <c r="L26" s="23"/>
      <c r="M26" s="23"/>
      <c r="N26" s="23"/>
      <c r="O26" s="24"/>
    </row>
    <row r="27" spans="1:15" ht="13.5" hidden="1" thickBot="1" x14ac:dyDescent="0.25">
      <c r="A27" s="29"/>
      <c r="B27" s="30"/>
      <c r="C27" s="65"/>
      <c r="D27" s="32"/>
      <c r="E27" s="65"/>
      <c r="F27" s="66"/>
      <c r="G27" s="67"/>
      <c r="H27" s="67"/>
      <c r="I27" s="67"/>
      <c r="J27" s="68"/>
      <c r="K27" s="69"/>
      <c r="L27" s="67"/>
      <c r="M27" s="67"/>
      <c r="N27" s="67"/>
      <c r="O27" s="68"/>
    </row>
    <row r="28" spans="1:15" ht="13.5" hidden="1" thickBot="1" x14ac:dyDescent="0.25">
      <c r="A28" s="70"/>
      <c r="B28" s="71"/>
      <c r="C28" s="40"/>
      <c r="D28" s="41"/>
      <c r="E28" s="40"/>
      <c r="F28" s="72"/>
      <c r="G28" s="41"/>
      <c r="H28" s="41"/>
      <c r="I28" s="41"/>
      <c r="J28" s="73"/>
      <c r="K28" s="66"/>
      <c r="L28" s="74"/>
      <c r="M28" s="74"/>
      <c r="N28" s="74"/>
      <c r="O28" s="75"/>
    </row>
    <row r="29" spans="1:15" ht="13.5" thickBot="1" x14ac:dyDescent="0.25">
      <c r="A29" s="76"/>
      <c r="B29" s="77"/>
      <c r="C29" s="77"/>
      <c r="D29" s="80"/>
      <c r="E29" s="77"/>
      <c r="F29" s="77"/>
      <c r="G29" s="77"/>
      <c r="H29" s="77"/>
      <c r="I29" s="77"/>
      <c r="J29" s="77"/>
      <c r="K29" s="78"/>
      <c r="L29" s="77"/>
      <c r="M29" s="77"/>
      <c r="N29" s="77"/>
      <c r="O29" s="79"/>
    </row>
    <row r="30" spans="1:15" s="119" customFormat="1" ht="18" customHeight="1" thickBot="1" x14ac:dyDescent="0.25">
      <c r="A30" s="112" t="s">
        <v>14</v>
      </c>
      <c r="B30" s="113"/>
      <c r="C30" s="114">
        <f>D30+E30</f>
        <v>25.58</v>
      </c>
      <c r="D30" s="115">
        <v>1.35</v>
      </c>
      <c r="E30" s="114">
        <f>F30+K30</f>
        <v>24.23</v>
      </c>
      <c r="F30" s="114">
        <f>G30+H30+I30+J30</f>
        <v>14.19</v>
      </c>
      <c r="G30" s="116">
        <f>10.85-1.35</f>
        <v>9.5</v>
      </c>
      <c r="H30" s="117">
        <v>2.39</v>
      </c>
      <c r="I30" s="117">
        <v>0.9</v>
      </c>
      <c r="J30" s="117">
        <v>1.4</v>
      </c>
      <c r="K30" s="114">
        <f>L30+M30+N30+O30</f>
        <v>10.039999999999999</v>
      </c>
      <c r="L30" s="116">
        <v>1.05</v>
      </c>
      <c r="M30" s="117">
        <v>6.05</v>
      </c>
      <c r="N30" s="117">
        <v>0.28000000000000003</v>
      </c>
      <c r="O30" s="118">
        <v>2.66</v>
      </c>
    </row>
    <row r="31" spans="1:15" ht="24.75" customHeight="1" thickBot="1" x14ac:dyDescent="0.25">
      <c r="A31" s="17" t="s">
        <v>109</v>
      </c>
      <c r="B31" s="18">
        <v>1</v>
      </c>
      <c r="C31" s="81">
        <f>C30*E8*12</f>
        <v>222116.3</v>
      </c>
      <c r="D31" s="20">
        <f>D30*E8*11</f>
        <v>10745</v>
      </c>
      <c r="E31" s="64">
        <f>F31+K31</f>
        <v>210392</v>
      </c>
      <c r="F31" s="64">
        <f>G31+H31+I31+J31</f>
        <v>123214</v>
      </c>
      <c r="G31" s="82">
        <f>G30/C30*C31</f>
        <v>82490</v>
      </c>
      <c r="H31" s="23">
        <f>H30/C30*C31</f>
        <v>20753</v>
      </c>
      <c r="I31" s="23">
        <f>I30/C30*C31</f>
        <v>7815</v>
      </c>
      <c r="J31" s="24">
        <f>J30/C30*C31</f>
        <v>12156</v>
      </c>
      <c r="K31" s="135">
        <f>L31+M31+N31+O31</f>
        <v>87178</v>
      </c>
      <c r="L31" s="83">
        <f>L30/C30*C31</f>
        <v>9117</v>
      </c>
      <c r="M31" s="26">
        <f>M30/C30*C31</f>
        <v>52533</v>
      </c>
      <c r="N31" s="26">
        <f>N30/C30*C31</f>
        <v>2431</v>
      </c>
      <c r="O31" s="27">
        <f>O30/C30*C31</f>
        <v>23097</v>
      </c>
    </row>
    <row r="32" spans="1:15" ht="26.25" customHeight="1" thickBot="1" x14ac:dyDescent="0.25">
      <c r="A32" s="127" t="s">
        <v>108</v>
      </c>
      <c r="B32" s="128">
        <f>(C32/C31)%*100</f>
        <v>0.9546</v>
      </c>
      <c r="C32" s="129">
        <v>212022.8</v>
      </c>
      <c r="D32" s="130">
        <f>D30/C30*C32</f>
        <v>11190</v>
      </c>
      <c r="E32" s="131">
        <f>F32+K32</f>
        <v>200834</v>
      </c>
      <c r="F32" s="131">
        <f>G32+H32+I32+J32</f>
        <v>117616</v>
      </c>
      <c r="G32" s="132">
        <f>G30/C30*C32</f>
        <v>78742</v>
      </c>
      <c r="H32" s="133">
        <f>H30/C30*C32</f>
        <v>19810</v>
      </c>
      <c r="I32" s="133">
        <f>I30/C30*C32</f>
        <v>7460</v>
      </c>
      <c r="J32" s="134">
        <f>J30/C30*C32</f>
        <v>11604</v>
      </c>
      <c r="K32" s="136">
        <f t="shared" ref="K32:K34" si="0">L32+M32+N32+O32</f>
        <v>83218</v>
      </c>
      <c r="L32" s="132">
        <f>L30/C30*C32</f>
        <v>8703</v>
      </c>
      <c r="M32" s="133">
        <f>M30/C30*C32</f>
        <v>50146</v>
      </c>
      <c r="N32" s="133">
        <f>N30/C30*C32</f>
        <v>2321</v>
      </c>
      <c r="O32" s="134">
        <f>O30/C30*C32</f>
        <v>22048</v>
      </c>
    </row>
    <row r="33" spans="1:15" ht="34.5" customHeight="1" thickBot="1" x14ac:dyDescent="0.25">
      <c r="A33" s="120" t="s">
        <v>107</v>
      </c>
      <c r="B33" s="121"/>
      <c r="C33" s="122">
        <f>D33+E33</f>
        <v>257224</v>
      </c>
      <c r="D33" s="123">
        <f>D31</f>
        <v>10745</v>
      </c>
      <c r="E33" s="122">
        <f>F33+K33</f>
        <v>246479</v>
      </c>
      <c r="F33" s="122">
        <f>G33+H33+I33+J33</f>
        <v>159301</v>
      </c>
      <c r="G33" s="124">
        <f>58390.6+2604.96</f>
        <v>60996</v>
      </c>
      <c r="H33" s="125">
        <f>69296.61+17605.18</f>
        <v>86902</v>
      </c>
      <c r="I33" s="125">
        <f>1351.75+8354</f>
        <v>9706</v>
      </c>
      <c r="J33" s="126">
        <v>1697</v>
      </c>
      <c r="K33" s="137">
        <f t="shared" si="0"/>
        <v>87178</v>
      </c>
      <c r="L33" s="124">
        <f t="shared" ref="L33:O33" si="1">L31</f>
        <v>9117</v>
      </c>
      <c r="M33" s="125">
        <f t="shared" si="1"/>
        <v>52533</v>
      </c>
      <c r="N33" s="125">
        <f t="shared" si="1"/>
        <v>2431</v>
      </c>
      <c r="O33" s="126">
        <f t="shared" si="1"/>
        <v>23097</v>
      </c>
    </row>
    <row r="34" spans="1:15" ht="24.75" customHeight="1" thickBot="1" x14ac:dyDescent="0.25">
      <c r="A34" s="70" t="s">
        <v>15</v>
      </c>
      <c r="B34" s="71"/>
      <c r="C34" s="84">
        <f>C33-C32</f>
        <v>45201</v>
      </c>
      <c r="D34" s="41">
        <f>D33-D32</f>
        <v>-445</v>
      </c>
      <c r="E34" s="84">
        <f>F34+K34</f>
        <v>45645</v>
      </c>
      <c r="F34" s="84">
        <f>G34+H34+I34+J34</f>
        <v>41685</v>
      </c>
      <c r="G34" s="85">
        <f>G33-G32</f>
        <v>-17746</v>
      </c>
      <c r="H34" s="41">
        <f>H33-H32</f>
        <v>67092</v>
      </c>
      <c r="I34" s="41">
        <f>I33-I32</f>
        <v>2246</v>
      </c>
      <c r="J34" s="73">
        <f>J33-J32</f>
        <v>-9907</v>
      </c>
      <c r="K34" s="135">
        <f t="shared" si="0"/>
        <v>3960</v>
      </c>
      <c r="L34" s="86">
        <f>L33-L32</f>
        <v>414</v>
      </c>
      <c r="M34" s="87">
        <f t="shared" ref="M34:O34" si="2">M33-M32</f>
        <v>2387</v>
      </c>
      <c r="N34" s="87">
        <f t="shared" si="2"/>
        <v>110</v>
      </c>
      <c r="O34" s="110">
        <f t="shared" si="2"/>
        <v>1049</v>
      </c>
    </row>
    <row r="35" spans="1:15" s="2" customFormat="1" ht="23.25" customHeight="1" thickBot="1" x14ac:dyDescent="0.25">
      <c r="A35" s="326" t="s">
        <v>106</v>
      </c>
      <c r="B35" s="327"/>
      <c r="C35" s="327"/>
      <c r="D35" s="327"/>
      <c r="E35" s="328">
        <v>115485.68</v>
      </c>
      <c r="F35" s="329"/>
      <c r="G35" s="77"/>
      <c r="H35" s="77"/>
      <c r="I35" s="77"/>
      <c r="J35" s="77"/>
      <c r="K35" s="88"/>
      <c r="L35" s="77"/>
      <c r="M35" s="77"/>
      <c r="N35" s="77"/>
      <c r="O35" s="77"/>
    </row>
    <row r="36" spans="1:15" x14ac:dyDescent="0.2">
      <c r="D36" s="89"/>
    </row>
    <row r="37" spans="1:15" s="2" customFormat="1" hidden="1" x14ac:dyDescent="0.2">
      <c r="A37" s="299" t="s">
        <v>16</v>
      </c>
      <c r="B37" s="302" t="s">
        <v>17</v>
      </c>
      <c r="C37" s="305"/>
      <c r="D37" s="306"/>
      <c r="E37" s="305"/>
      <c r="F37" s="305"/>
      <c r="G37" s="307"/>
      <c r="H37" s="307"/>
      <c r="I37" s="307"/>
      <c r="J37" s="307"/>
      <c r="K37" s="305"/>
      <c r="L37" s="307"/>
      <c r="M37" s="307"/>
      <c r="N37" s="307"/>
      <c r="O37" s="307"/>
    </row>
    <row r="38" spans="1:15" s="2" customFormat="1" ht="12.75" hidden="1" customHeight="1" x14ac:dyDescent="0.2">
      <c r="A38" s="300"/>
      <c r="B38" s="303"/>
      <c r="C38" s="305"/>
      <c r="D38" s="306"/>
      <c r="E38" s="305"/>
      <c r="F38" s="305"/>
      <c r="G38" s="306"/>
      <c r="H38" s="306"/>
      <c r="I38" s="306"/>
      <c r="J38" s="306"/>
      <c r="K38" s="305"/>
      <c r="L38" s="306"/>
      <c r="M38" s="306"/>
      <c r="N38" s="306"/>
      <c r="O38" s="306"/>
    </row>
    <row r="39" spans="1:15" s="90" customFormat="1" ht="60" hidden="1" customHeight="1" x14ac:dyDescent="0.2">
      <c r="A39" s="301"/>
      <c r="B39" s="304"/>
      <c r="C39" s="305"/>
      <c r="D39" s="306"/>
      <c r="E39" s="305"/>
      <c r="F39" s="305"/>
      <c r="G39" s="306"/>
      <c r="H39" s="306"/>
      <c r="I39" s="306"/>
      <c r="J39" s="306"/>
      <c r="K39" s="305"/>
      <c r="L39" s="306"/>
      <c r="M39" s="306"/>
      <c r="N39" s="306"/>
      <c r="O39" s="306"/>
    </row>
    <row r="40" spans="1:15" hidden="1" x14ac:dyDescent="0.2">
      <c r="A40" s="91" t="s">
        <v>14</v>
      </c>
      <c r="B40" s="92">
        <f>2.2</f>
        <v>2.2000000000000002</v>
      </c>
      <c r="C40" s="93"/>
      <c r="D40" s="94"/>
      <c r="E40" s="95"/>
      <c r="F40" s="96"/>
      <c r="G40" s="96"/>
      <c r="H40" s="96"/>
      <c r="I40" s="96"/>
      <c r="J40" s="96"/>
      <c r="K40" s="95"/>
      <c r="L40" s="96"/>
      <c r="M40" s="96"/>
      <c r="N40" s="96"/>
      <c r="O40" s="96"/>
    </row>
    <row r="41" spans="1:15" s="90" customFormat="1" ht="31.5" hidden="1" x14ac:dyDescent="0.2">
      <c r="A41" s="97" t="s">
        <v>18</v>
      </c>
      <c r="B41" s="98">
        <f>'[1]8 марта,8,10,12'!$G$272</f>
        <v>47995</v>
      </c>
      <c r="C41" s="99"/>
      <c r="D41" s="100"/>
      <c r="E41" s="52"/>
      <c r="F41" s="52"/>
      <c r="G41" s="100"/>
      <c r="H41" s="100"/>
      <c r="I41" s="100"/>
      <c r="J41" s="100"/>
      <c r="K41" s="101"/>
      <c r="L41" s="100"/>
      <c r="M41" s="100"/>
      <c r="N41" s="100"/>
      <c r="O41" s="100"/>
    </row>
    <row r="42" spans="1:15" s="2" customFormat="1" ht="31.5" hidden="1" x14ac:dyDescent="0.2">
      <c r="A42" s="102" t="s">
        <v>19</v>
      </c>
      <c r="B42" s="103">
        <f>'[1]8 марта,8,10,12'!$K$272</f>
        <v>33417</v>
      </c>
      <c r="C42" s="99"/>
      <c r="D42" s="100"/>
      <c r="E42" s="52"/>
      <c r="F42" s="52"/>
      <c r="G42" s="100"/>
      <c r="H42" s="100"/>
      <c r="I42" s="100"/>
      <c r="J42" s="100"/>
      <c r="K42" s="101"/>
      <c r="L42" s="100"/>
      <c r="M42" s="100"/>
      <c r="N42" s="100"/>
      <c r="O42" s="100"/>
    </row>
    <row r="43" spans="1:15" s="2" customFormat="1" ht="31.5" hidden="1" x14ac:dyDescent="0.2">
      <c r="A43" s="104" t="s">
        <v>20</v>
      </c>
      <c r="B43" s="105">
        <f>B41</f>
        <v>47995</v>
      </c>
      <c r="C43" s="99"/>
      <c r="D43" s="100"/>
      <c r="E43" s="52"/>
      <c r="F43" s="52"/>
      <c r="G43" s="100"/>
      <c r="H43" s="100"/>
      <c r="I43" s="100"/>
      <c r="J43" s="100"/>
      <c r="K43" s="101"/>
      <c r="L43" s="100"/>
      <c r="M43" s="100"/>
      <c r="N43" s="100"/>
      <c r="O43" s="100"/>
    </row>
    <row r="44" spans="1:15" s="2" customFormat="1" ht="21.75" hidden="1" thickBot="1" x14ac:dyDescent="0.25">
      <c r="A44" s="106" t="s">
        <v>15</v>
      </c>
      <c r="B44" s="107">
        <f>B43-B42</f>
        <v>14578</v>
      </c>
      <c r="C44" s="108"/>
      <c r="D44" s="53"/>
      <c r="E44" s="52"/>
      <c r="F44" s="52"/>
      <c r="G44" s="53"/>
      <c r="H44" s="53"/>
      <c r="I44" s="53"/>
      <c r="J44" s="53"/>
      <c r="K44" s="101"/>
      <c r="L44" s="55"/>
      <c r="M44" s="55"/>
      <c r="N44" s="55"/>
      <c r="O44" s="55"/>
    </row>
    <row r="45" spans="1:15" s="2" customFormat="1" ht="18.75" hidden="1" customHeight="1" x14ac:dyDescent="0.2">
      <c r="A45" s="109"/>
      <c r="B45" s="53"/>
      <c r="C45" s="108"/>
      <c r="D45" s="53"/>
      <c r="E45" s="52"/>
      <c r="F45" s="52"/>
      <c r="G45" s="53"/>
      <c r="H45" s="53"/>
      <c r="I45" s="53"/>
      <c r="J45" s="53"/>
      <c r="K45" s="101"/>
      <c r="L45" s="55"/>
      <c r="M45" s="55"/>
      <c r="N45" s="55"/>
      <c r="O45" s="55"/>
    </row>
    <row r="47" spans="1:15" x14ac:dyDescent="0.2">
      <c r="B47" s="1" t="s">
        <v>21</v>
      </c>
      <c r="H47" s="1" t="s">
        <v>23</v>
      </c>
    </row>
    <row r="49" spans="2:12" x14ac:dyDescent="0.2">
      <c r="B49" s="1" t="s">
        <v>22</v>
      </c>
      <c r="H49" s="1" t="s">
        <v>112</v>
      </c>
      <c r="L49" s="111"/>
    </row>
    <row r="51" spans="2:12" x14ac:dyDescent="0.2">
      <c r="B51" s="1" t="s">
        <v>54</v>
      </c>
      <c r="H51" s="1" t="s">
        <v>55</v>
      </c>
    </row>
  </sheetData>
  <mergeCells count="38">
    <mergeCell ref="A35:D35"/>
    <mergeCell ref="E35:F35"/>
    <mergeCell ref="I10:I11"/>
    <mergeCell ref="J10:J11"/>
    <mergeCell ref="L10:L11"/>
    <mergeCell ref="A6:O6"/>
    <mergeCell ref="A7:O7"/>
    <mergeCell ref="A9:A11"/>
    <mergeCell ref="B9:B11"/>
    <mergeCell ref="C9:C11"/>
    <mergeCell ref="D9:D11"/>
    <mergeCell ref="E9:E11"/>
    <mergeCell ref="F9:F11"/>
    <mergeCell ref="G9:J9"/>
    <mergeCell ref="K9:K11"/>
    <mergeCell ref="L9:O9"/>
    <mergeCell ref="G10:G11"/>
    <mergeCell ref="M10:M11"/>
    <mergeCell ref="N10:N11"/>
    <mergeCell ref="O10:O11"/>
    <mergeCell ref="H10:H11"/>
    <mergeCell ref="F37:F39"/>
    <mergeCell ref="G37:J37"/>
    <mergeCell ref="K37:K39"/>
    <mergeCell ref="L37:O37"/>
    <mergeCell ref="O38:O39"/>
    <mergeCell ref="L38:L39"/>
    <mergeCell ref="M38:M39"/>
    <mergeCell ref="G38:G39"/>
    <mergeCell ref="H38:H39"/>
    <mergeCell ref="I38:I39"/>
    <mergeCell ref="J38:J39"/>
    <mergeCell ref="N38:N39"/>
    <mergeCell ref="A37:A39"/>
    <mergeCell ref="B37:B39"/>
    <mergeCell ref="C37:C39"/>
    <mergeCell ref="D37:D39"/>
    <mergeCell ref="E37:E39"/>
  </mergeCells>
  <phoneticPr fontId="2" type="noConversion"/>
  <pageMargins left="0.59055118110236227" right="0.19685039370078741" top="0.23622047244094491" bottom="0.27559055118110237" header="0.15748031496062992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34" workbookViewId="0">
      <selection activeCell="G68" sqref="G68"/>
    </sheetView>
  </sheetViews>
  <sheetFormatPr defaultRowHeight="12.75" x14ac:dyDescent="0.2"/>
  <cols>
    <col min="1" max="1" width="6.28515625" style="157" customWidth="1"/>
    <col min="2" max="2" width="8.85546875" style="166" customWidth="1"/>
    <col min="3" max="3" width="49.85546875" style="167" customWidth="1"/>
    <col min="4" max="4" width="7.85546875" style="168" customWidth="1"/>
    <col min="5" max="5" width="10" style="168" customWidth="1"/>
    <col min="6" max="6" width="11.42578125" style="169" customWidth="1"/>
    <col min="7" max="7" width="8.7109375" style="170" customWidth="1"/>
    <col min="253" max="253" width="6.28515625" customWidth="1"/>
    <col min="254" max="254" width="8.85546875" customWidth="1"/>
    <col min="255" max="255" width="33.140625" customWidth="1"/>
    <col min="256" max="256" width="7.85546875" customWidth="1"/>
    <col min="257" max="257" width="10" customWidth="1"/>
    <col min="258" max="258" width="11.42578125" customWidth="1"/>
    <col min="259" max="259" width="12.85546875" customWidth="1"/>
    <col min="509" max="509" width="6.28515625" customWidth="1"/>
    <col min="510" max="510" width="8.85546875" customWidth="1"/>
    <col min="511" max="511" width="33.140625" customWidth="1"/>
    <col min="512" max="512" width="7.85546875" customWidth="1"/>
    <col min="513" max="513" width="10" customWidth="1"/>
    <col min="514" max="514" width="11.42578125" customWidth="1"/>
    <col min="515" max="515" width="12.85546875" customWidth="1"/>
    <col min="765" max="765" width="6.28515625" customWidth="1"/>
    <col min="766" max="766" width="8.85546875" customWidth="1"/>
    <col min="767" max="767" width="33.140625" customWidth="1"/>
    <col min="768" max="768" width="7.85546875" customWidth="1"/>
    <col min="769" max="769" width="10" customWidth="1"/>
    <col min="770" max="770" width="11.42578125" customWidth="1"/>
    <col min="771" max="771" width="12.85546875" customWidth="1"/>
    <col min="1021" max="1021" width="6.28515625" customWidth="1"/>
    <col min="1022" max="1022" width="8.85546875" customWidth="1"/>
    <col min="1023" max="1023" width="33.140625" customWidth="1"/>
    <col min="1024" max="1024" width="7.85546875" customWidth="1"/>
    <col min="1025" max="1025" width="10" customWidth="1"/>
    <col min="1026" max="1026" width="11.42578125" customWidth="1"/>
    <col min="1027" max="1027" width="12.85546875" customWidth="1"/>
    <col min="1277" max="1277" width="6.28515625" customWidth="1"/>
    <col min="1278" max="1278" width="8.85546875" customWidth="1"/>
    <col min="1279" max="1279" width="33.140625" customWidth="1"/>
    <col min="1280" max="1280" width="7.85546875" customWidth="1"/>
    <col min="1281" max="1281" width="10" customWidth="1"/>
    <col min="1282" max="1282" width="11.42578125" customWidth="1"/>
    <col min="1283" max="1283" width="12.85546875" customWidth="1"/>
    <col min="1533" max="1533" width="6.28515625" customWidth="1"/>
    <col min="1534" max="1534" width="8.85546875" customWidth="1"/>
    <col min="1535" max="1535" width="33.140625" customWidth="1"/>
    <col min="1536" max="1536" width="7.85546875" customWidth="1"/>
    <col min="1537" max="1537" width="10" customWidth="1"/>
    <col min="1538" max="1538" width="11.42578125" customWidth="1"/>
    <col min="1539" max="1539" width="12.85546875" customWidth="1"/>
    <col min="1789" max="1789" width="6.28515625" customWidth="1"/>
    <col min="1790" max="1790" width="8.85546875" customWidth="1"/>
    <col min="1791" max="1791" width="33.140625" customWidth="1"/>
    <col min="1792" max="1792" width="7.85546875" customWidth="1"/>
    <col min="1793" max="1793" width="10" customWidth="1"/>
    <col min="1794" max="1794" width="11.42578125" customWidth="1"/>
    <col min="1795" max="1795" width="12.85546875" customWidth="1"/>
    <col min="2045" max="2045" width="6.28515625" customWidth="1"/>
    <col min="2046" max="2046" width="8.85546875" customWidth="1"/>
    <col min="2047" max="2047" width="33.140625" customWidth="1"/>
    <col min="2048" max="2048" width="7.85546875" customWidth="1"/>
    <col min="2049" max="2049" width="10" customWidth="1"/>
    <col min="2050" max="2050" width="11.42578125" customWidth="1"/>
    <col min="2051" max="2051" width="12.85546875" customWidth="1"/>
    <col min="2301" max="2301" width="6.28515625" customWidth="1"/>
    <col min="2302" max="2302" width="8.85546875" customWidth="1"/>
    <col min="2303" max="2303" width="33.140625" customWidth="1"/>
    <col min="2304" max="2304" width="7.85546875" customWidth="1"/>
    <col min="2305" max="2305" width="10" customWidth="1"/>
    <col min="2306" max="2306" width="11.42578125" customWidth="1"/>
    <col min="2307" max="2307" width="12.85546875" customWidth="1"/>
    <col min="2557" max="2557" width="6.28515625" customWidth="1"/>
    <col min="2558" max="2558" width="8.85546875" customWidth="1"/>
    <col min="2559" max="2559" width="33.140625" customWidth="1"/>
    <col min="2560" max="2560" width="7.85546875" customWidth="1"/>
    <col min="2561" max="2561" width="10" customWidth="1"/>
    <col min="2562" max="2562" width="11.42578125" customWidth="1"/>
    <col min="2563" max="2563" width="12.85546875" customWidth="1"/>
    <col min="2813" max="2813" width="6.28515625" customWidth="1"/>
    <col min="2814" max="2814" width="8.85546875" customWidth="1"/>
    <col min="2815" max="2815" width="33.140625" customWidth="1"/>
    <col min="2816" max="2816" width="7.85546875" customWidth="1"/>
    <col min="2817" max="2817" width="10" customWidth="1"/>
    <col min="2818" max="2818" width="11.42578125" customWidth="1"/>
    <col min="2819" max="2819" width="12.85546875" customWidth="1"/>
    <col min="3069" max="3069" width="6.28515625" customWidth="1"/>
    <col min="3070" max="3070" width="8.85546875" customWidth="1"/>
    <col min="3071" max="3071" width="33.140625" customWidth="1"/>
    <col min="3072" max="3072" width="7.85546875" customWidth="1"/>
    <col min="3073" max="3073" width="10" customWidth="1"/>
    <col min="3074" max="3074" width="11.42578125" customWidth="1"/>
    <col min="3075" max="3075" width="12.85546875" customWidth="1"/>
    <col min="3325" max="3325" width="6.28515625" customWidth="1"/>
    <col min="3326" max="3326" width="8.85546875" customWidth="1"/>
    <col min="3327" max="3327" width="33.140625" customWidth="1"/>
    <col min="3328" max="3328" width="7.85546875" customWidth="1"/>
    <col min="3329" max="3329" width="10" customWidth="1"/>
    <col min="3330" max="3330" width="11.42578125" customWidth="1"/>
    <col min="3331" max="3331" width="12.85546875" customWidth="1"/>
    <col min="3581" max="3581" width="6.28515625" customWidth="1"/>
    <col min="3582" max="3582" width="8.85546875" customWidth="1"/>
    <col min="3583" max="3583" width="33.140625" customWidth="1"/>
    <col min="3584" max="3584" width="7.85546875" customWidth="1"/>
    <col min="3585" max="3585" width="10" customWidth="1"/>
    <col min="3586" max="3586" width="11.42578125" customWidth="1"/>
    <col min="3587" max="3587" width="12.85546875" customWidth="1"/>
    <col min="3837" max="3837" width="6.28515625" customWidth="1"/>
    <col min="3838" max="3838" width="8.85546875" customWidth="1"/>
    <col min="3839" max="3839" width="33.140625" customWidth="1"/>
    <col min="3840" max="3840" width="7.85546875" customWidth="1"/>
    <col min="3841" max="3841" width="10" customWidth="1"/>
    <col min="3842" max="3842" width="11.42578125" customWidth="1"/>
    <col min="3843" max="3843" width="12.85546875" customWidth="1"/>
    <col min="4093" max="4093" width="6.28515625" customWidth="1"/>
    <col min="4094" max="4094" width="8.85546875" customWidth="1"/>
    <col min="4095" max="4095" width="33.140625" customWidth="1"/>
    <col min="4096" max="4096" width="7.85546875" customWidth="1"/>
    <col min="4097" max="4097" width="10" customWidth="1"/>
    <col min="4098" max="4098" width="11.42578125" customWidth="1"/>
    <col min="4099" max="4099" width="12.85546875" customWidth="1"/>
    <col min="4349" max="4349" width="6.28515625" customWidth="1"/>
    <col min="4350" max="4350" width="8.85546875" customWidth="1"/>
    <col min="4351" max="4351" width="33.140625" customWidth="1"/>
    <col min="4352" max="4352" width="7.85546875" customWidth="1"/>
    <col min="4353" max="4353" width="10" customWidth="1"/>
    <col min="4354" max="4354" width="11.42578125" customWidth="1"/>
    <col min="4355" max="4355" width="12.85546875" customWidth="1"/>
    <col min="4605" max="4605" width="6.28515625" customWidth="1"/>
    <col min="4606" max="4606" width="8.85546875" customWidth="1"/>
    <col min="4607" max="4607" width="33.140625" customWidth="1"/>
    <col min="4608" max="4608" width="7.85546875" customWidth="1"/>
    <col min="4609" max="4609" width="10" customWidth="1"/>
    <col min="4610" max="4610" width="11.42578125" customWidth="1"/>
    <col min="4611" max="4611" width="12.85546875" customWidth="1"/>
    <col min="4861" max="4861" width="6.28515625" customWidth="1"/>
    <col min="4862" max="4862" width="8.85546875" customWidth="1"/>
    <col min="4863" max="4863" width="33.140625" customWidth="1"/>
    <col min="4864" max="4864" width="7.85546875" customWidth="1"/>
    <col min="4865" max="4865" width="10" customWidth="1"/>
    <col min="4866" max="4866" width="11.42578125" customWidth="1"/>
    <col min="4867" max="4867" width="12.85546875" customWidth="1"/>
    <col min="5117" max="5117" width="6.28515625" customWidth="1"/>
    <col min="5118" max="5118" width="8.85546875" customWidth="1"/>
    <col min="5119" max="5119" width="33.140625" customWidth="1"/>
    <col min="5120" max="5120" width="7.85546875" customWidth="1"/>
    <col min="5121" max="5121" width="10" customWidth="1"/>
    <col min="5122" max="5122" width="11.42578125" customWidth="1"/>
    <col min="5123" max="5123" width="12.85546875" customWidth="1"/>
    <col min="5373" max="5373" width="6.28515625" customWidth="1"/>
    <col min="5374" max="5374" width="8.85546875" customWidth="1"/>
    <col min="5375" max="5375" width="33.140625" customWidth="1"/>
    <col min="5376" max="5376" width="7.85546875" customWidth="1"/>
    <col min="5377" max="5377" width="10" customWidth="1"/>
    <col min="5378" max="5378" width="11.42578125" customWidth="1"/>
    <col min="5379" max="5379" width="12.85546875" customWidth="1"/>
    <col min="5629" max="5629" width="6.28515625" customWidth="1"/>
    <col min="5630" max="5630" width="8.85546875" customWidth="1"/>
    <col min="5631" max="5631" width="33.140625" customWidth="1"/>
    <col min="5632" max="5632" width="7.85546875" customWidth="1"/>
    <col min="5633" max="5633" width="10" customWidth="1"/>
    <col min="5634" max="5634" width="11.42578125" customWidth="1"/>
    <col min="5635" max="5635" width="12.85546875" customWidth="1"/>
    <col min="5885" max="5885" width="6.28515625" customWidth="1"/>
    <col min="5886" max="5886" width="8.85546875" customWidth="1"/>
    <col min="5887" max="5887" width="33.140625" customWidth="1"/>
    <col min="5888" max="5888" width="7.85546875" customWidth="1"/>
    <col min="5889" max="5889" width="10" customWidth="1"/>
    <col min="5890" max="5890" width="11.42578125" customWidth="1"/>
    <col min="5891" max="5891" width="12.85546875" customWidth="1"/>
    <col min="6141" max="6141" width="6.28515625" customWidth="1"/>
    <col min="6142" max="6142" width="8.85546875" customWidth="1"/>
    <col min="6143" max="6143" width="33.140625" customWidth="1"/>
    <col min="6144" max="6144" width="7.85546875" customWidth="1"/>
    <col min="6145" max="6145" width="10" customWidth="1"/>
    <col min="6146" max="6146" width="11.42578125" customWidth="1"/>
    <col min="6147" max="6147" width="12.85546875" customWidth="1"/>
    <col min="6397" max="6397" width="6.28515625" customWidth="1"/>
    <col min="6398" max="6398" width="8.85546875" customWidth="1"/>
    <col min="6399" max="6399" width="33.140625" customWidth="1"/>
    <col min="6400" max="6400" width="7.85546875" customWidth="1"/>
    <col min="6401" max="6401" width="10" customWidth="1"/>
    <col min="6402" max="6402" width="11.42578125" customWidth="1"/>
    <col min="6403" max="6403" width="12.85546875" customWidth="1"/>
    <col min="6653" max="6653" width="6.28515625" customWidth="1"/>
    <col min="6654" max="6654" width="8.85546875" customWidth="1"/>
    <col min="6655" max="6655" width="33.140625" customWidth="1"/>
    <col min="6656" max="6656" width="7.85546875" customWidth="1"/>
    <col min="6657" max="6657" width="10" customWidth="1"/>
    <col min="6658" max="6658" width="11.42578125" customWidth="1"/>
    <col min="6659" max="6659" width="12.85546875" customWidth="1"/>
    <col min="6909" max="6909" width="6.28515625" customWidth="1"/>
    <col min="6910" max="6910" width="8.85546875" customWidth="1"/>
    <col min="6911" max="6911" width="33.140625" customWidth="1"/>
    <col min="6912" max="6912" width="7.85546875" customWidth="1"/>
    <col min="6913" max="6913" width="10" customWidth="1"/>
    <col min="6914" max="6914" width="11.42578125" customWidth="1"/>
    <col min="6915" max="6915" width="12.85546875" customWidth="1"/>
    <col min="7165" max="7165" width="6.28515625" customWidth="1"/>
    <col min="7166" max="7166" width="8.85546875" customWidth="1"/>
    <col min="7167" max="7167" width="33.140625" customWidth="1"/>
    <col min="7168" max="7168" width="7.85546875" customWidth="1"/>
    <col min="7169" max="7169" width="10" customWidth="1"/>
    <col min="7170" max="7170" width="11.42578125" customWidth="1"/>
    <col min="7171" max="7171" width="12.85546875" customWidth="1"/>
    <col min="7421" max="7421" width="6.28515625" customWidth="1"/>
    <col min="7422" max="7422" width="8.85546875" customWidth="1"/>
    <col min="7423" max="7423" width="33.140625" customWidth="1"/>
    <col min="7424" max="7424" width="7.85546875" customWidth="1"/>
    <col min="7425" max="7425" width="10" customWidth="1"/>
    <col min="7426" max="7426" width="11.42578125" customWidth="1"/>
    <col min="7427" max="7427" width="12.85546875" customWidth="1"/>
    <col min="7677" max="7677" width="6.28515625" customWidth="1"/>
    <col min="7678" max="7678" width="8.85546875" customWidth="1"/>
    <col min="7679" max="7679" width="33.140625" customWidth="1"/>
    <col min="7680" max="7680" width="7.85546875" customWidth="1"/>
    <col min="7681" max="7681" width="10" customWidth="1"/>
    <col min="7682" max="7682" width="11.42578125" customWidth="1"/>
    <col min="7683" max="7683" width="12.85546875" customWidth="1"/>
    <col min="7933" max="7933" width="6.28515625" customWidth="1"/>
    <col min="7934" max="7934" width="8.85546875" customWidth="1"/>
    <col min="7935" max="7935" width="33.140625" customWidth="1"/>
    <col min="7936" max="7936" width="7.85546875" customWidth="1"/>
    <col min="7937" max="7937" width="10" customWidth="1"/>
    <col min="7938" max="7938" width="11.42578125" customWidth="1"/>
    <col min="7939" max="7939" width="12.85546875" customWidth="1"/>
    <col min="8189" max="8189" width="6.28515625" customWidth="1"/>
    <col min="8190" max="8190" width="8.85546875" customWidth="1"/>
    <col min="8191" max="8191" width="33.140625" customWidth="1"/>
    <col min="8192" max="8192" width="7.85546875" customWidth="1"/>
    <col min="8193" max="8193" width="10" customWidth="1"/>
    <col min="8194" max="8194" width="11.42578125" customWidth="1"/>
    <col min="8195" max="8195" width="12.85546875" customWidth="1"/>
    <col min="8445" max="8445" width="6.28515625" customWidth="1"/>
    <col min="8446" max="8446" width="8.85546875" customWidth="1"/>
    <col min="8447" max="8447" width="33.140625" customWidth="1"/>
    <col min="8448" max="8448" width="7.85546875" customWidth="1"/>
    <col min="8449" max="8449" width="10" customWidth="1"/>
    <col min="8450" max="8450" width="11.42578125" customWidth="1"/>
    <col min="8451" max="8451" width="12.85546875" customWidth="1"/>
    <col min="8701" max="8701" width="6.28515625" customWidth="1"/>
    <col min="8702" max="8702" width="8.85546875" customWidth="1"/>
    <col min="8703" max="8703" width="33.140625" customWidth="1"/>
    <col min="8704" max="8704" width="7.85546875" customWidth="1"/>
    <col min="8705" max="8705" width="10" customWidth="1"/>
    <col min="8706" max="8706" width="11.42578125" customWidth="1"/>
    <col min="8707" max="8707" width="12.85546875" customWidth="1"/>
    <col min="8957" max="8957" width="6.28515625" customWidth="1"/>
    <col min="8958" max="8958" width="8.85546875" customWidth="1"/>
    <col min="8959" max="8959" width="33.140625" customWidth="1"/>
    <col min="8960" max="8960" width="7.85546875" customWidth="1"/>
    <col min="8961" max="8961" width="10" customWidth="1"/>
    <col min="8962" max="8962" width="11.42578125" customWidth="1"/>
    <col min="8963" max="8963" width="12.85546875" customWidth="1"/>
    <col min="9213" max="9213" width="6.28515625" customWidth="1"/>
    <col min="9214" max="9214" width="8.85546875" customWidth="1"/>
    <col min="9215" max="9215" width="33.140625" customWidth="1"/>
    <col min="9216" max="9216" width="7.85546875" customWidth="1"/>
    <col min="9217" max="9217" width="10" customWidth="1"/>
    <col min="9218" max="9218" width="11.42578125" customWidth="1"/>
    <col min="9219" max="9219" width="12.85546875" customWidth="1"/>
    <col min="9469" max="9469" width="6.28515625" customWidth="1"/>
    <col min="9470" max="9470" width="8.85546875" customWidth="1"/>
    <col min="9471" max="9471" width="33.140625" customWidth="1"/>
    <col min="9472" max="9472" width="7.85546875" customWidth="1"/>
    <col min="9473" max="9473" width="10" customWidth="1"/>
    <col min="9474" max="9474" width="11.42578125" customWidth="1"/>
    <col min="9475" max="9475" width="12.85546875" customWidth="1"/>
    <col min="9725" max="9725" width="6.28515625" customWidth="1"/>
    <col min="9726" max="9726" width="8.85546875" customWidth="1"/>
    <col min="9727" max="9727" width="33.140625" customWidth="1"/>
    <col min="9728" max="9728" width="7.85546875" customWidth="1"/>
    <col min="9729" max="9729" width="10" customWidth="1"/>
    <col min="9730" max="9730" width="11.42578125" customWidth="1"/>
    <col min="9731" max="9731" width="12.85546875" customWidth="1"/>
    <col min="9981" max="9981" width="6.28515625" customWidth="1"/>
    <col min="9982" max="9982" width="8.85546875" customWidth="1"/>
    <col min="9983" max="9983" width="33.140625" customWidth="1"/>
    <col min="9984" max="9984" width="7.85546875" customWidth="1"/>
    <col min="9985" max="9985" width="10" customWidth="1"/>
    <col min="9986" max="9986" width="11.42578125" customWidth="1"/>
    <col min="9987" max="9987" width="12.85546875" customWidth="1"/>
    <col min="10237" max="10237" width="6.28515625" customWidth="1"/>
    <col min="10238" max="10238" width="8.85546875" customWidth="1"/>
    <col min="10239" max="10239" width="33.140625" customWidth="1"/>
    <col min="10240" max="10240" width="7.85546875" customWidth="1"/>
    <col min="10241" max="10241" width="10" customWidth="1"/>
    <col min="10242" max="10242" width="11.42578125" customWidth="1"/>
    <col min="10243" max="10243" width="12.85546875" customWidth="1"/>
    <col min="10493" max="10493" width="6.28515625" customWidth="1"/>
    <col min="10494" max="10494" width="8.85546875" customWidth="1"/>
    <col min="10495" max="10495" width="33.140625" customWidth="1"/>
    <col min="10496" max="10496" width="7.85546875" customWidth="1"/>
    <col min="10497" max="10497" width="10" customWidth="1"/>
    <col min="10498" max="10498" width="11.42578125" customWidth="1"/>
    <col min="10499" max="10499" width="12.85546875" customWidth="1"/>
    <col min="10749" max="10749" width="6.28515625" customWidth="1"/>
    <col min="10750" max="10750" width="8.85546875" customWidth="1"/>
    <col min="10751" max="10751" width="33.140625" customWidth="1"/>
    <col min="10752" max="10752" width="7.85546875" customWidth="1"/>
    <col min="10753" max="10753" width="10" customWidth="1"/>
    <col min="10754" max="10754" width="11.42578125" customWidth="1"/>
    <col min="10755" max="10755" width="12.85546875" customWidth="1"/>
    <col min="11005" max="11005" width="6.28515625" customWidth="1"/>
    <col min="11006" max="11006" width="8.85546875" customWidth="1"/>
    <col min="11007" max="11007" width="33.140625" customWidth="1"/>
    <col min="11008" max="11008" width="7.85546875" customWidth="1"/>
    <col min="11009" max="11009" width="10" customWidth="1"/>
    <col min="11010" max="11010" width="11.42578125" customWidth="1"/>
    <col min="11011" max="11011" width="12.85546875" customWidth="1"/>
    <col min="11261" max="11261" width="6.28515625" customWidth="1"/>
    <col min="11262" max="11262" width="8.85546875" customWidth="1"/>
    <col min="11263" max="11263" width="33.140625" customWidth="1"/>
    <col min="11264" max="11264" width="7.85546875" customWidth="1"/>
    <col min="11265" max="11265" width="10" customWidth="1"/>
    <col min="11266" max="11266" width="11.42578125" customWidth="1"/>
    <col min="11267" max="11267" width="12.85546875" customWidth="1"/>
    <col min="11517" max="11517" width="6.28515625" customWidth="1"/>
    <col min="11518" max="11518" width="8.85546875" customWidth="1"/>
    <col min="11519" max="11519" width="33.140625" customWidth="1"/>
    <col min="11520" max="11520" width="7.85546875" customWidth="1"/>
    <col min="11521" max="11521" width="10" customWidth="1"/>
    <col min="11522" max="11522" width="11.42578125" customWidth="1"/>
    <col min="11523" max="11523" width="12.85546875" customWidth="1"/>
    <col min="11773" max="11773" width="6.28515625" customWidth="1"/>
    <col min="11774" max="11774" width="8.85546875" customWidth="1"/>
    <col min="11775" max="11775" width="33.140625" customWidth="1"/>
    <col min="11776" max="11776" width="7.85546875" customWidth="1"/>
    <col min="11777" max="11777" width="10" customWidth="1"/>
    <col min="11778" max="11778" width="11.42578125" customWidth="1"/>
    <col min="11779" max="11779" width="12.85546875" customWidth="1"/>
    <col min="12029" max="12029" width="6.28515625" customWidth="1"/>
    <col min="12030" max="12030" width="8.85546875" customWidth="1"/>
    <col min="12031" max="12031" width="33.140625" customWidth="1"/>
    <col min="12032" max="12032" width="7.85546875" customWidth="1"/>
    <col min="12033" max="12033" width="10" customWidth="1"/>
    <col min="12034" max="12034" width="11.42578125" customWidth="1"/>
    <col min="12035" max="12035" width="12.85546875" customWidth="1"/>
    <col min="12285" max="12285" width="6.28515625" customWidth="1"/>
    <col min="12286" max="12286" width="8.85546875" customWidth="1"/>
    <col min="12287" max="12287" width="33.140625" customWidth="1"/>
    <col min="12288" max="12288" width="7.85546875" customWidth="1"/>
    <col min="12289" max="12289" width="10" customWidth="1"/>
    <col min="12290" max="12290" width="11.42578125" customWidth="1"/>
    <col min="12291" max="12291" width="12.85546875" customWidth="1"/>
    <col min="12541" max="12541" width="6.28515625" customWidth="1"/>
    <col min="12542" max="12542" width="8.85546875" customWidth="1"/>
    <col min="12543" max="12543" width="33.140625" customWidth="1"/>
    <col min="12544" max="12544" width="7.85546875" customWidth="1"/>
    <col min="12545" max="12545" width="10" customWidth="1"/>
    <col min="12546" max="12546" width="11.42578125" customWidth="1"/>
    <col min="12547" max="12547" width="12.85546875" customWidth="1"/>
    <col min="12797" max="12797" width="6.28515625" customWidth="1"/>
    <col min="12798" max="12798" width="8.85546875" customWidth="1"/>
    <col min="12799" max="12799" width="33.140625" customWidth="1"/>
    <col min="12800" max="12800" width="7.85546875" customWidth="1"/>
    <col min="12801" max="12801" width="10" customWidth="1"/>
    <col min="12802" max="12802" width="11.42578125" customWidth="1"/>
    <col min="12803" max="12803" width="12.85546875" customWidth="1"/>
    <col min="13053" max="13053" width="6.28515625" customWidth="1"/>
    <col min="13054" max="13054" width="8.85546875" customWidth="1"/>
    <col min="13055" max="13055" width="33.140625" customWidth="1"/>
    <col min="13056" max="13056" width="7.85546875" customWidth="1"/>
    <col min="13057" max="13057" width="10" customWidth="1"/>
    <col min="13058" max="13058" width="11.42578125" customWidth="1"/>
    <col min="13059" max="13059" width="12.85546875" customWidth="1"/>
    <col min="13309" max="13309" width="6.28515625" customWidth="1"/>
    <col min="13310" max="13310" width="8.85546875" customWidth="1"/>
    <col min="13311" max="13311" width="33.140625" customWidth="1"/>
    <col min="13312" max="13312" width="7.85546875" customWidth="1"/>
    <col min="13313" max="13313" width="10" customWidth="1"/>
    <col min="13314" max="13314" width="11.42578125" customWidth="1"/>
    <col min="13315" max="13315" width="12.85546875" customWidth="1"/>
    <col min="13565" max="13565" width="6.28515625" customWidth="1"/>
    <col min="13566" max="13566" width="8.85546875" customWidth="1"/>
    <col min="13567" max="13567" width="33.140625" customWidth="1"/>
    <col min="13568" max="13568" width="7.85546875" customWidth="1"/>
    <col min="13569" max="13569" width="10" customWidth="1"/>
    <col min="13570" max="13570" width="11.42578125" customWidth="1"/>
    <col min="13571" max="13571" width="12.85546875" customWidth="1"/>
    <col min="13821" max="13821" width="6.28515625" customWidth="1"/>
    <col min="13822" max="13822" width="8.85546875" customWidth="1"/>
    <col min="13823" max="13823" width="33.140625" customWidth="1"/>
    <col min="13824" max="13824" width="7.85546875" customWidth="1"/>
    <col min="13825" max="13825" width="10" customWidth="1"/>
    <col min="13826" max="13826" width="11.42578125" customWidth="1"/>
    <col min="13827" max="13827" width="12.85546875" customWidth="1"/>
    <col min="14077" max="14077" width="6.28515625" customWidth="1"/>
    <col min="14078" max="14078" width="8.85546875" customWidth="1"/>
    <col min="14079" max="14079" width="33.140625" customWidth="1"/>
    <col min="14080" max="14080" width="7.85546875" customWidth="1"/>
    <col min="14081" max="14081" width="10" customWidth="1"/>
    <col min="14082" max="14082" width="11.42578125" customWidth="1"/>
    <col min="14083" max="14083" width="12.85546875" customWidth="1"/>
    <col min="14333" max="14333" width="6.28515625" customWidth="1"/>
    <col min="14334" max="14334" width="8.85546875" customWidth="1"/>
    <col min="14335" max="14335" width="33.140625" customWidth="1"/>
    <col min="14336" max="14336" width="7.85546875" customWidth="1"/>
    <col min="14337" max="14337" width="10" customWidth="1"/>
    <col min="14338" max="14338" width="11.42578125" customWidth="1"/>
    <col min="14339" max="14339" width="12.85546875" customWidth="1"/>
    <col min="14589" max="14589" width="6.28515625" customWidth="1"/>
    <col min="14590" max="14590" width="8.85546875" customWidth="1"/>
    <col min="14591" max="14591" width="33.140625" customWidth="1"/>
    <col min="14592" max="14592" width="7.85546875" customWidth="1"/>
    <col min="14593" max="14593" width="10" customWidth="1"/>
    <col min="14594" max="14594" width="11.42578125" customWidth="1"/>
    <col min="14595" max="14595" width="12.85546875" customWidth="1"/>
    <col min="14845" max="14845" width="6.28515625" customWidth="1"/>
    <col min="14846" max="14846" width="8.85546875" customWidth="1"/>
    <col min="14847" max="14847" width="33.140625" customWidth="1"/>
    <col min="14848" max="14848" width="7.85546875" customWidth="1"/>
    <col min="14849" max="14849" width="10" customWidth="1"/>
    <col min="14850" max="14850" width="11.42578125" customWidth="1"/>
    <col min="14851" max="14851" width="12.85546875" customWidth="1"/>
    <col min="15101" max="15101" width="6.28515625" customWidth="1"/>
    <col min="15102" max="15102" width="8.85546875" customWidth="1"/>
    <col min="15103" max="15103" width="33.140625" customWidth="1"/>
    <col min="15104" max="15104" width="7.85546875" customWidth="1"/>
    <col min="15105" max="15105" width="10" customWidth="1"/>
    <col min="15106" max="15106" width="11.42578125" customWidth="1"/>
    <col min="15107" max="15107" width="12.85546875" customWidth="1"/>
    <col min="15357" max="15357" width="6.28515625" customWidth="1"/>
    <col min="15358" max="15358" width="8.85546875" customWidth="1"/>
    <col min="15359" max="15359" width="33.140625" customWidth="1"/>
    <col min="15360" max="15360" width="7.85546875" customWidth="1"/>
    <col min="15361" max="15361" width="10" customWidth="1"/>
    <col min="15362" max="15362" width="11.42578125" customWidth="1"/>
    <col min="15363" max="15363" width="12.85546875" customWidth="1"/>
    <col min="15613" max="15613" width="6.28515625" customWidth="1"/>
    <col min="15614" max="15614" width="8.85546875" customWidth="1"/>
    <col min="15615" max="15615" width="33.140625" customWidth="1"/>
    <col min="15616" max="15616" width="7.85546875" customWidth="1"/>
    <col min="15617" max="15617" width="10" customWidth="1"/>
    <col min="15618" max="15618" width="11.42578125" customWidth="1"/>
    <col min="15619" max="15619" width="12.85546875" customWidth="1"/>
    <col min="15869" max="15869" width="6.28515625" customWidth="1"/>
    <col min="15870" max="15870" width="8.85546875" customWidth="1"/>
    <col min="15871" max="15871" width="33.140625" customWidth="1"/>
    <col min="15872" max="15872" width="7.85546875" customWidth="1"/>
    <col min="15873" max="15873" width="10" customWidth="1"/>
    <col min="15874" max="15874" width="11.42578125" customWidth="1"/>
    <col min="15875" max="15875" width="12.85546875" customWidth="1"/>
    <col min="16125" max="16125" width="6.28515625" customWidth="1"/>
    <col min="16126" max="16126" width="8.85546875" customWidth="1"/>
    <col min="16127" max="16127" width="33.140625" customWidth="1"/>
    <col min="16128" max="16128" width="7.85546875" customWidth="1"/>
    <col min="16129" max="16129" width="10" customWidth="1"/>
    <col min="16130" max="16130" width="11.42578125" customWidth="1"/>
    <col min="16131" max="16131" width="12.85546875" customWidth="1"/>
  </cols>
  <sheetData>
    <row r="1" spans="1:7" ht="15.75" x14ac:dyDescent="0.25">
      <c r="A1" s="330" t="s">
        <v>27</v>
      </c>
      <c r="B1" s="330"/>
      <c r="C1" s="330"/>
      <c r="D1" s="330"/>
      <c r="E1" s="330"/>
      <c r="F1" s="330"/>
      <c r="G1" s="330"/>
    </row>
    <row r="2" spans="1:7" ht="18.75" thickBot="1" x14ac:dyDescent="0.3">
      <c r="A2" s="331" t="s">
        <v>97</v>
      </c>
      <c r="B2" s="331"/>
      <c r="C2" s="331"/>
      <c r="D2" s="331"/>
      <c r="E2" s="331"/>
      <c r="F2" s="331"/>
      <c r="G2" s="331"/>
    </row>
    <row r="3" spans="1:7" ht="27" thickBot="1" x14ac:dyDescent="0.25">
      <c r="A3" s="332" t="s">
        <v>28</v>
      </c>
      <c r="B3" s="333"/>
      <c r="C3" s="333"/>
      <c r="D3" s="333"/>
      <c r="E3" s="333"/>
      <c r="F3" s="333"/>
      <c r="G3" s="334"/>
    </row>
    <row r="4" spans="1:7" ht="13.5" thickBot="1" x14ac:dyDescent="0.25">
      <c r="A4" s="139" t="s">
        <v>29</v>
      </c>
      <c r="B4" s="140" t="s">
        <v>30</v>
      </c>
      <c r="C4" s="141" t="s">
        <v>31</v>
      </c>
      <c r="D4" s="142" t="s">
        <v>32</v>
      </c>
      <c r="E4" s="143" t="s">
        <v>33</v>
      </c>
      <c r="F4" s="144" t="s">
        <v>34</v>
      </c>
      <c r="G4" s="145" t="s">
        <v>96</v>
      </c>
    </row>
    <row r="5" spans="1:7" x14ac:dyDescent="0.2">
      <c r="A5" s="146"/>
      <c r="B5" s="147"/>
      <c r="C5" s="148" t="s">
        <v>35</v>
      </c>
      <c r="D5" s="143"/>
      <c r="E5" s="143"/>
      <c r="F5" s="149"/>
      <c r="G5" s="150"/>
    </row>
    <row r="6" spans="1:7" s="177" customFormat="1" ht="12" x14ac:dyDescent="0.2">
      <c r="A6" s="173"/>
      <c r="B6" s="337" t="s">
        <v>50</v>
      </c>
      <c r="C6" s="174" t="s">
        <v>63</v>
      </c>
      <c r="D6" s="174" t="s">
        <v>37</v>
      </c>
      <c r="E6" s="175">
        <v>0.79</v>
      </c>
      <c r="F6" s="335">
        <v>878.28</v>
      </c>
      <c r="G6" s="176"/>
    </row>
    <row r="7" spans="1:7" s="177" customFormat="1" ht="26.25" customHeight="1" x14ac:dyDescent="0.2">
      <c r="A7" s="173"/>
      <c r="B7" s="338"/>
      <c r="C7" s="174" t="s">
        <v>64</v>
      </c>
      <c r="D7" s="174" t="s">
        <v>42</v>
      </c>
      <c r="E7" s="175" t="s">
        <v>65</v>
      </c>
      <c r="F7" s="336"/>
      <c r="G7" s="176"/>
    </row>
    <row r="8" spans="1:7" s="177" customFormat="1" ht="22.5" x14ac:dyDescent="0.2">
      <c r="A8" s="173"/>
      <c r="B8" s="338" t="s">
        <v>48</v>
      </c>
      <c r="C8" s="178" t="s">
        <v>66</v>
      </c>
      <c r="D8" s="179" t="s">
        <v>38</v>
      </c>
      <c r="E8" s="179">
        <v>1</v>
      </c>
      <c r="F8" s="339">
        <v>6772.56</v>
      </c>
      <c r="G8" s="176"/>
    </row>
    <row r="9" spans="1:7" s="177" customFormat="1" ht="12" x14ac:dyDescent="0.2">
      <c r="A9" s="173"/>
      <c r="B9" s="338"/>
      <c r="C9" s="178" t="s">
        <v>67</v>
      </c>
      <c r="D9" s="179" t="s">
        <v>38</v>
      </c>
      <c r="E9" s="179">
        <v>1</v>
      </c>
      <c r="F9" s="340"/>
      <c r="G9" s="176"/>
    </row>
    <row r="10" spans="1:7" s="177" customFormat="1" ht="12" x14ac:dyDescent="0.2">
      <c r="A10" s="173"/>
      <c r="B10" s="338"/>
      <c r="C10" s="178" t="s">
        <v>68</v>
      </c>
      <c r="D10" s="179" t="s">
        <v>38</v>
      </c>
      <c r="E10" s="179">
        <v>1</v>
      </c>
      <c r="F10" s="340"/>
      <c r="G10" s="176"/>
    </row>
    <row r="11" spans="1:7" s="177" customFormat="1" ht="20.25" customHeight="1" x14ac:dyDescent="0.2">
      <c r="A11" s="173"/>
      <c r="B11" s="338"/>
      <c r="C11" s="178" t="s">
        <v>69</v>
      </c>
      <c r="D11" s="179" t="s">
        <v>38</v>
      </c>
      <c r="E11" s="179">
        <v>1</v>
      </c>
      <c r="F11" s="340"/>
      <c r="G11" s="176"/>
    </row>
    <row r="12" spans="1:7" s="177" customFormat="1" ht="12" x14ac:dyDescent="0.2">
      <c r="A12" s="173"/>
      <c r="B12" s="338"/>
      <c r="C12" s="178" t="s">
        <v>102</v>
      </c>
      <c r="D12" s="179" t="s">
        <v>70</v>
      </c>
      <c r="E12" s="179">
        <v>2</v>
      </c>
      <c r="F12" s="341"/>
      <c r="G12" s="176"/>
    </row>
    <row r="13" spans="1:7" s="177" customFormat="1" ht="12" x14ac:dyDescent="0.2">
      <c r="A13" s="173"/>
      <c r="B13" s="180" t="s">
        <v>41</v>
      </c>
      <c r="C13" s="181" t="s">
        <v>71</v>
      </c>
      <c r="D13" s="182" t="s">
        <v>38</v>
      </c>
      <c r="E13" s="182">
        <v>2</v>
      </c>
      <c r="F13" s="183">
        <v>1228.08</v>
      </c>
      <c r="G13" s="184"/>
    </row>
    <row r="14" spans="1:7" s="177" customFormat="1" ht="12" x14ac:dyDescent="0.2">
      <c r="A14" s="173"/>
      <c r="B14" s="180" t="s">
        <v>45</v>
      </c>
      <c r="C14" s="185" t="s">
        <v>101</v>
      </c>
      <c r="D14" s="186" t="s">
        <v>72</v>
      </c>
      <c r="E14" s="187">
        <v>3</v>
      </c>
      <c r="F14" s="188">
        <v>2868.38</v>
      </c>
      <c r="G14" s="176"/>
    </row>
    <row r="15" spans="1:7" s="177" customFormat="1" ht="12" x14ac:dyDescent="0.2">
      <c r="A15" s="173"/>
      <c r="B15" s="180" t="s">
        <v>74</v>
      </c>
      <c r="C15" s="189" t="s">
        <v>73</v>
      </c>
      <c r="D15" s="190" t="s">
        <v>37</v>
      </c>
      <c r="E15" s="191">
        <v>5.5</v>
      </c>
      <c r="F15" s="192">
        <v>46643.3</v>
      </c>
      <c r="G15" s="176"/>
    </row>
    <row r="16" spans="1:7" s="177" customFormat="1" thickBot="1" x14ac:dyDescent="0.25">
      <c r="A16" s="193"/>
      <c r="B16" s="194"/>
      <c r="C16" s="195"/>
      <c r="D16" s="196"/>
      <c r="E16" s="197" t="s">
        <v>39</v>
      </c>
      <c r="F16" s="198">
        <f>SUM(F6:F15)</f>
        <v>58390.6</v>
      </c>
      <c r="G16" s="199"/>
    </row>
    <row r="17" spans="1:10" s="177" customFormat="1" ht="12" x14ac:dyDescent="0.2">
      <c r="A17" s="200"/>
      <c r="B17" s="201"/>
      <c r="C17" s="202" t="s">
        <v>35</v>
      </c>
      <c r="D17" s="203"/>
      <c r="E17" s="204"/>
      <c r="F17" s="205"/>
      <c r="G17" s="206"/>
      <c r="J17" s="207"/>
    </row>
    <row r="18" spans="1:10" s="177" customFormat="1" ht="12" x14ac:dyDescent="0.2">
      <c r="A18" s="173"/>
      <c r="B18" s="208"/>
      <c r="C18" s="209" t="s">
        <v>40</v>
      </c>
      <c r="D18" s="210"/>
      <c r="E18" s="211"/>
      <c r="F18" s="212"/>
      <c r="G18" s="213"/>
    </row>
    <row r="19" spans="1:10" s="177" customFormat="1" ht="13.5" customHeight="1" x14ac:dyDescent="0.2">
      <c r="A19" s="173"/>
      <c r="B19" s="214" t="s">
        <v>45</v>
      </c>
      <c r="C19" s="215" t="s">
        <v>56</v>
      </c>
      <c r="D19" s="216" t="s">
        <v>37</v>
      </c>
      <c r="E19" s="216">
        <v>723.6</v>
      </c>
      <c r="F19" s="217">
        <f>E19*1.8</f>
        <v>1302.48</v>
      </c>
      <c r="G19" s="218">
        <v>1.8</v>
      </c>
    </row>
    <row r="20" spans="1:10" s="177" customFormat="1" ht="24" customHeight="1" x14ac:dyDescent="0.2">
      <c r="A20" s="173"/>
      <c r="B20" s="214" t="s">
        <v>36</v>
      </c>
      <c r="C20" s="219" t="s">
        <v>57</v>
      </c>
      <c r="D20" s="216" t="s">
        <v>37</v>
      </c>
      <c r="E20" s="216">
        <v>723.6</v>
      </c>
      <c r="F20" s="217">
        <f>E20*1.8</f>
        <v>1302.48</v>
      </c>
      <c r="G20" s="218">
        <v>1.8</v>
      </c>
    </row>
    <row r="21" spans="1:10" s="177" customFormat="1" thickBot="1" x14ac:dyDescent="0.25">
      <c r="A21" s="193"/>
      <c r="B21" s="194"/>
      <c r="C21" s="220"/>
      <c r="D21" s="221"/>
      <c r="E21" s="197" t="s">
        <v>39</v>
      </c>
      <c r="F21" s="198">
        <f>SUM(F19:F20)</f>
        <v>2604.96</v>
      </c>
      <c r="G21" s="199"/>
    </row>
    <row r="22" spans="1:10" s="228" customFormat="1" ht="12" x14ac:dyDescent="0.2">
      <c r="A22" s="222"/>
      <c r="B22" s="223"/>
      <c r="C22" s="224" t="s">
        <v>43</v>
      </c>
      <c r="D22" s="225"/>
      <c r="E22" s="225"/>
      <c r="F22" s="226"/>
      <c r="G22" s="227"/>
    </row>
    <row r="23" spans="1:10" s="228" customFormat="1" ht="12" x14ac:dyDescent="0.2">
      <c r="A23" s="229"/>
      <c r="B23" s="343" t="s">
        <v>50</v>
      </c>
      <c r="C23" s="230" t="s">
        <v>78</v>
      </c>
      <c r="D23" s="231" t="s">
        <v>77</v>
      </c>
      <c r="E23" s="231">
        <v>0.15</v>
      </c>
      <c r="F23" s="342">
        <v>2452.81</v>
      </c>
      <c r="G23" s="232"/>
    </row>
    <row r="24" spans="1:10" s="228" customFormat="1" ht="12" x14ac:dyDescent="0.2">
      <c r="A24" s="229"/>
      <c r="B24" s="345"/>
      <c r="C24" s="230" t="s">
        <v>100</v>
      </c>
      <c r="D24" s="231">
        <v>100</v>
      </c>
      <c r="E24" s="231">
        <v>0.01</v>
      </c>
      <c r="F24" s="342"/>
      <c r="G24" s="232"/>
    </row>
    <row r="25" spans="1:10" s="228" customFormat="1" ht="12" x14ac:dyDescent="0.2">
      <c r="A25" s="229"/>
      <c r="B25" s="344"/>
      <c r="C25" s="230" t="s">
        <v>76</v>
      </c>
      <c r="D25" s="231" t="s">
        <v>49</v>
      </c>
      <c r="E25" s="231">
        <v>1</v>
      </c>
      <c r="F25" s="342"/>
      <c r="G25" s="232"/>
    </row>
    <row r="26" spans="1:10" s="228" customFormat="1" ht="12" x14ac:dyDescent="0.2">
      <c r="A26" s="229"/>
      <c r="B26" s="233" t="s">
        <v>48</v>
      </c>
      <c r="C26" s="230" t="s">
        <v>79</v>
      </c>
      <c r="D26" s="231" t="s">
        <v>72</v>
      </c>
      <c r="E26" s="231">
        <v>15</v>
      </c>
      <c r="F26" s="234">
        <v>10009.219999999999</v>
      </c>
      <c r="G26" s="232"/>
    </row>
    <row r="27" spans="1:10" s="228" customFormat="1" ht="12" x14ac:dyDescent="0.2">
      <c r="A27" s="229"/>
      <c r="B27" s="233" t="s">
        <v>45</v>
      </c>
      <c r="C27" s="230" t="s">
        <v>80</v>
      </c>
      <c r="D27" s="231" t="s">
        <v>72</v>
      </c>
      <c r="E27" s="231">
        <v>20</v>
      </c>
      <c r="F27" s="234">
        <v>10009.219999999999</v>
      </c>
      <c r="G27" s="232"/>
    </row>
    <row r="28" spans="1:10" s="228" customFormat="1" ht="12" x14ac:dyDescent="0.2">
      <c r="A28" s="229"/>
      <c r="B28" s="343" t="s">
        <v>74</v>
      </c>
      <c r="C28" s="230" t="s">
        <v>99</v>
      </c>
      <c r="D28" s="231" t="s">
        <v>81</v>
      </c>
      <c r="E28" s="231">
        <v>20</v>
      </c>
      <c r="F28" s="342">
        <v>16102.14</v>
      </c>
      <c r="G28" s="232"/>
    </row>
    <row r="29" spans="1:10" s="228" customFormat="1" ht="18" customHeight="1" x14ac:dyDescent="0.2">
      <c r="A29" s="229"/>
      <c r="B29" s="344"/>
      <c r="C29" s="230" t="s">
        <v>82</v>
      </c>
      <c r="D29" s="231" t="s">
        <v>83</v>
      </c>
      <c r="E29" s="231">
        <v>1</v>
      </c>
      <c r="F29" s="342"/>
      <c r="G29" s="232"/>
    </row>
    <row r="30" spans="1:10" s="228" customFormat="1" ht="12" x14ac:dyDescent="0.2">
      <c r="A30" s="235"/>
      <c r="B30" s="236" t="s">
        <v>84</v>
      </c>
      <c r="C30" s="237" t="s">
        <v>85</v>
      </c>
      <c r="D30" s="238" t="s">
        <v>72</v>
      </c>
      <c r="E30" s="238">
        <v>20</v>
      </c>
      <c r="F30" s="295">
        <v>11648.25</v>
      </c>
      <c r="G30" s="239"/>
    </row>
    <row r="31" spans="1:10" s="228" customFormat="1" ht="17.25" customHeight="1" x14ac:dyDescent="0.2">
      <c r="A31" s="235"/>
      <c r="B31" s="240" t="s">
        <v>36</v>
      </c>
      <c r="C31" s="237" t="s">
        <v>105</v>
      </c>
      <c r="D31" s="238" t="s">
        <v>37</v>
      </c>
      <c r="E31" s="238">
        <v>0.94199999999999995</v>
      </c>
      <c r="F31" s="295">
        <v>63.3</v>
      </c>
      <c r="G31" s="239"/>
    </row>
    <row r="32" spans="1:10" s="228" customFormat="1" ht="15" customHeight="1" x14ac:dyDescent="0.2">
      <c r="A32" s="235"/>
      <c r="B32" s="294"/>
      <c r="C32" s="291" t="s">
        <v>103</v>
      </c>
      <c r="D32" s="292" t="s">
        <v>72</v>
      </c>
      <c r="E32" s="293">
        <v>10</v>
      </c>
      <c r="F32" s="350">
        <v>7474.25</v>
      </c>
      <c r="G32" s="239"/>
    </row>
    <row r="33" spans="1:9" s="228" customFormat="1" ht="12.75" customHeight="1" x14ac:dyDescent="0.2">
      <c r="A33" s="235"/>
      <c r="B33" s="241"/>
      <c r="C33" s="291" t="s">
        <v>104</v>
      </c>
      <c r="D33" s="292" t="s">
        <v>38</v>
      </c>
      <c r="E33" s="293">
        <v>1</v>
      </c>
      <c r="F33" s="351"/>
      <c r="G33" s="239"/>
    </row>
    <row r="34" spans="1:9" s="228" customFormat="1" ht="12" x14ac:dyDescent="0.2">
      <c r="A34" s="235"/>
      <c r="B34" s="241" t="s">
        <v>86</v>
      </c>
      <c r="C34" s="237" t="s">
        <v>98</v>
      </c>
      <c r="D34" s="238" t="s">
        <v>72</v>
      </c>
      <c r="E34" s="238">
        <v>15</v>
      </c>
      <c r="F34" s="295">
        <v>9189.18</v>
      </c>
      <c r="G34" s="239"/>
    </row>
    <row r="35" spans="1:9" s="228" customFormat="1" ht="12.75" customHeight="1" x14ac:dyDescent="0.2">
      <c r="A35" s="235"/>
      <c r="B35" s="346" t="s">
        <v>93</v>
      </c>
      <c r="C35" s="242" t="s">
        <v>94</v>
      </c>
      <c r="D35" s="243" t="s">
        <v>38</v>
      </c>
      <c r="E35" s="182">
        <v>2</v>
      </c>
      <c r="F35" s="348">
        <v>2348.2399999999998</v>
      </c>
      <c r="G35" s="239"/>
    </row>
    <row r="36" spans="1:9" s="228" customFormat="1" ht="12" customHeight="1" x14ac:dyDescent="0.2">
      <c r="A36" s="235"/>
      <c r="B36" s="347"/>
      <c r="C36" s="242" t="s">
        <v>95</v>
      </c>
      <c r="D36" s="243" t="s">
        <v>38</v>
      </c>
      <c r="E36" s="182">
        <v>2</v>
      </c>
      <c r="F36" s="349"/>
      <c r="G36" s="239"/>
    </row>
    <row r="37" spans="1:9" s="228" customFormat="1" thickBot="1" x14ac:dyDescent="0.25">
      <c r="A37" s="244"/>
      <c r="B37" s="245"/>
      <c r="C37" s="296"/>
      <c r="D37" s="297"/>
      <c r="E37" s="298" t="s">
        <v>39</v>
      </c>
      <c r="F37" s="198">
        <f>SUM(F23:F36)</f>
        <v>69296.61</v>
      </c>
      <c r="G37" s="246"/>
    </row>
    <row r="38" spans="1:9" s="228" customFormat="1" ht="12" x14ac:dyDescent="0.2">
      <c r="A38" s="247"/>
      <c r="B38" s="248"/>
      <c r="C38" s="249" t="s">
        <v>43</v>
      </c>
      <c r="D38" s="250"/>
      <c r="E38" s="250"/>
      <c r="F38" s="251"/>
      <c r="G38" s="252"/>
    </row>
    <row r="39" spans="1:9" s="228" customFormat="1" ht="12" x14ac:dyDescent="0.2">
      <c r="A39" s="247"/>
      <c r="B39" s="248"/>
      <c r="C39" s="209" t="s">
        <v>40</v>
      </c>
      <c r="D39" s="225"/>
      <c r="E39" s="225"/>
      <c r="F39" s="253"/>
      <c r="G39" s="252"/>
    </row>
    <row r="40" spans="1:9" s="228" customFormat="1" ht="28.5" customHeight="1" x14ac:dyDescent="0.2">
      <c r="A40" s="247"/>
      <c r="B40" s="254" t="s">
        <v>45</v>
      </c>
      <c r="C40" s="255" t="s">
        <v>58</v>
      </c>
      <c r="D40" s="256" t="s">
        <v>37</v>
      </c>
      <c r="E40" s="216">
        <v>723.6</v>
      </c>
      <c r="F40" s="257">
        <f>E40*G40</f>
        <v>390.74</v>
      </c>
      <c r="G40" s="218">
        <v>0.54</v>
      </c>
    </row>
    <row r="41" spans="1:9" s="177" customFormat="1" ht="39" customHeight="1" x14ac:dyDescent="0.2">
      <c r="A41" s="247"/>
      <c r="B41" s="254" t="s">
        <v>36</v>
      </c>
      <c r="C41" s="258" t="s">
        <v>59</v>
      </c>
      <c r="D41" s="165" t="s">
        <v>37</v>
      </c>
      <c r="E41" s="216">
        <v>723.6</v>
      </c>
      <c r="F41" s="217">
        <f>E41*G41</f>
        <v>17214.439999999999</v>
      </c>
      <c r="G41" s="218">
        <v>23.79</v>
      </c>
    </row>
    <row r="42" spans="1:9" s="177" customFormat="1" thickBot="1" x14ac:dyDescent="0.25">
      <c r="A42" s="193"/>
      <c r="B42" s="194"/>
      <c r="C42" s="259"/>
      <c r="D42" s="221"/>
      <c r="E42" s="260" t="s">
        <v>39</v>
      </c>
      <c r="F42" s="198">
        <f>SUM(F40:F41)</f>
        <v>17605.18</v>
      </c>
      <c r="G42" s="199"/>
      <c r="I42" s="207">
        <f>F42+F37</f>
        <v>86901.79</v>
      </c>
    </row>
    <row r="43" spans="1:9" s="177" customFormat="1" ht="12" x14ac:dyDescent="0.2">
      <c r="A43" s="173"/>
      <c r="B43" s="208"/>
      <c r="C43" s="261" t="s">
        <v>44</v>
      </c>
      <c r="D43" s="210"/>
      <c r="E43" s="210"/>
      <c r="F43" s="262"/>
      <c r="G43" s="213"/>
    </row>
    <row r="44" spans="1:9" s="177" customFormat="1" ht="16.5" customHeight="1" x14ac:dyDescent="0.2">
      <c r="A44" s="263"/>
      <c r="B44" s="264" t="s">
        <v>74</v>
      </c>
      <c r="C44" s="265" t="s">
        <v>90</v>
      </c>
      <c r="D44" s="165" t="s">
        <v>91</v>
      </c>
      <c r="E44" s="165" t="s">
        <v>92</v>
      </c>
      <c r="F44" s="266">
        <v>1696.89</v>
      </c>
      <c r="G44" s="267"/>
    </row>
    <row r="45" spans="1:9" s="177" customFormat="1" ht="12.75" customHeight="1" thickBot="1" x14ac:dyDescent="0.25">
      <c r="A45" s="263"/>
      <c r="B45" s="268"/>
      <c r="C45" s="269"/>
      <c r="D45" s="270"/>
      <c r="E45" s="271" t="s">
        <v>39</v>
      </c>
      <c r="F45" s="198">
        <f>SUM(F44:F44)</f>
        <v>1696.89</v>
      </c>
      <c r="G45" s="272"/>
    </row>
    <row r="46" spans="1:9" s="177" customFormat="1" ht="12" x14ac:dyDescent="0.2">
      <c r="A46" s="273"/>
      <c r="B46" s="274"/>
      <c r="C46" s="275" t="s">
        <v>46</v>
      </c>
      <c r="D46" s="276"/>
      <c r="E46" s="276"/>
      <c r="F46" s="277"/>
      <c r="G46" s="278"/>
    </row>
    <row r="47" spans="1:9" s="177" customFormat="1" ht="12" x14ac:dyDescent="0.2">
      <c r="A47" s="279"/>
      <c r="B47" s="280" t="s">
        <v>50</v>
      </c>
      <c r="C47" s="172" t="s">
        <v>87</v>
      </c>
      <c r="D47" s="164" t="s">
        <v>38</v>
      </c>
      <c r="E47" s="164">
        <v>1</v>
      </c>
      <c r="F47" s="217">
        <v>281.62</v>
      </c>
      <c r="G47" s="278"/>
    </row>
    <row r="48" spans="1:9" s="177" customFormat="1" ht="12" x14ac:dyDescent="0.2">
      <c r="A48" s="279"/>
      <c r="B48" s="280" t="s">
        <v>45</v>
      </c>
      <c r="C48" s="172" t="s">
        <v>88</v>
      </c>
      <c r="D48" s="164" t="s">
        <v>38</v>
      </c>
      <c r="E48" s="164">
        <v>3</v>
      </c>
      <c r="F48" s="217">
        <v>218.24</v>
      </c>
      <c r="G48" s="278"/>
    </row>
    <row r="49" spans="1:7" s="177" customFormat="1" ht="15" customHeight="1" x14ac:dyDescent="0.2">
      <c r="A49" s="279"/>
      <c r="B49" s="280" t="s">
        <v>75</v>
      </c>
      <c r="C49" s="172" t="s">
        <v>89</v>
      </c>
      <c r="D49" s="164" t="s">
        <v>38</v>
      </c>
      <c r="E49" s="164">
        <v>3</v>
      </c>
      <c r="F49" s="217">
        <v>851.89</v>
      </c>
      <c r="G49" s="278"/>
    </row>
    <row r="50" spans="1:7" s="177" customFormat="1" thickBot="1" x14ac:dyDescent="0.25">
      <c r="A50" s="193"/>
      <c r="B50" s="194"/>
      <c r="C50" s="281"/>
      <c r="D50" s="221"/>
      <c r="E50" s="260" t="s">
        <v>39</v>
      </c>
      <c r="F50" s="198">
        <f>SUM(F47:F49)</f>
        <v>1351.75</v>
      </c>
      <c r="G50" s="278"/>
    </row>
    <row r="51" spans="1:7" s="177" customFormat="1" ht="12.75" customHeight="1" x14ac:dyDescent="0.2">
      <c r="A51" s="173"/>
      <c r="B51" s="208"/>
      <c r="C51" s="275" t="s">
        <v>46</v>
      </c>
      <c r="D51" s="282"/>
      <c r="E51" s="283"/>
      <c r="F51" s="284"/>
      <c r="G51" s="278"/>
    </row>
    <row r="52" spans="1:7" s="177" customFormat="1" ht="12" x14ac:dyDescent="0.2">
      <c r="A52" s="279"/>
      <c r="B52" s="280"/>
      <c r="C52" s="209" t="s">
        <v>40</v>
      </c>
      <c r="D52" s="270"/>
      <c r="E52" s="271"/>
      <c r="F52" s="285"/>
      <c r="G52" s="278"/>
    </row>
    <row r="53" spans="1:7" s="177" customFormat="1" ht="14.25" customHeight="1" x14ac:dyDescent="0.2">
      <c r="A53" s="279"/>
      <c r="B53" s="286" t="s">
        <v>45</v>
      </c>
      <c r="C53" s="287" t="s">
        <v>60</v>
      </c>
      <c r="D53" s="288" t="s">
        <v>61</v>
      </c>
      <c r="E53" s="289">
        <v>3</v>
      </c>
      <c r="F53" s="290">
        <f>E53*G53</f>
        <v>5272</v>
      </c>
      <c r="G53" s="218">
        <v>1757.34</v>
      </c>
    </row>
    <row r="54" spans="1:7" s="177" customFormat="1" ht="12" x14ac:dyDescent="0.2">
      <c r="A54" s="279"/>
      <c r="B54" s="286" t="s">
        <v>36</v>
      </c>
      <c r="C54" s="230" t="s">
        <v>62</v>
      </c>
      <c r="D54" s="288" t="s">
        <v>38</v>
      </c>
      <c r="E54" s="289">
        <v>6</v>
      </c>
      <c r="F54" s="290">
        <f>E54*G54</f>
        <v>3082</v>
      </c>
      <c r="G54" s="218">
        <v>513.6</v>
      </c>
    </row>
    <row r="55" spans="1:7" s="177" customFormat="1" thickBot="1" x14ac:dyDescent="0.25">
      <c r="A55" s="193"/>
      <c r="B55" s="194"/>
      <c r="C55" s="281"/>
      <c r="D55" s="221"/>
      <c r="E55" s="260" t="s">
        <v>39</v>
      </c>
      <c r="F55" s="198">
        <f>SUM(F53:F54)</f>
        <v>8354</v>
      </c>
      <c r="G55" s="199"/>
    </row>
    <row r="56" spans="1:7" ht="13.5" thickBot="1" x14ac:dyDescent="0.25">
      <c r="A56" s="151"/>
      <c r="B56" s="152"/>
      <c r="C56" s="153"/>
      <c r="D56" s="152"/>
      <c r="E56" s="154" t="s">
        <v>47</v>
      </c>
      <c r="F56" s="155">
        <f>F55+F45+F50+F42+F37+F21+F16</f>
        <v>159299.99</v>
      </c>
      <c r="G56" s="156"/>
    </row>
    <row r="57" spans="1:7" x14ac:dyDescent="0.2">
      <c r="B57" s="159" t="s">
        <v>21</v>
      </c>
      <c r="C57" s="160"/>
      <c r="D57" s="161" t="s">
        <v>23</v>
      </c>
      <c r="E57" s="162"/>
    </row>
    <row r="58" spans="1:7" x14ac:dyDescent="0.2">
      <c r="B58" s="158"/>
      <c r="C58" s="159"/>
      <c r="D58" s="160"/>
      <c r="E58" s="161"/>
      <c r="F58" s="162"/>
      <c r="G58" s="163"/>
    </row>
    <row r="59" spans="1:7" x14ac:dyDescent="0.2">
      <c r="B59" s="158"/>
      <c r="C59" s="159"/>
      <c r="D59" s="160"/>
      <c r="E59" s="161"/>
      <c r="F59" s="162"/>
      <c r="G59" s="163"/>
    </row>
  </sheetData>
  <mergeCells count="14">
    <mergeCell ref="B35:B36"/>
    <mergeCell ref="F35:F36"/>
    <mergeCell ref="F32:F33"/>
    <mergeCell ref="F8:F12"/>
    <mergeCell ref="B8:B12"/>
    <mergeCell ref="F23:F25"/>
    <mergeCell ref="B28:B29"/>
    <mergeCell ref="B23:B25"/>
    <mergeCell ref="F28:F29"/>
    <mergeCell ref="A1:G1"/>
    <mergeCell ref="A2:G2"/>
    <mergeCell ref="A3:G3"/>
    <mergeCell ref="F6:F7"/>
    <mergeCell ref="B6:B7"/>
  </mergeCells>
  <pageMargins left="0.11811023622047245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8Б</vt:lpstr>
      <vt:lpstr>работы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otiz6</dc:creator>
  <cp:lastModifiedBy>Дом</cp:lastModifiedBy>
  <cp:lastPrinted>2017-01-30T10:24:25Z</cp:lastPrinted>
  <dcterms:created xsi:type="dcterms:W3CDTF">2010-11-29T02:37:01Z</dcterms:created>
  <dcterms:modified xsi:type="dcterms:W3CDTF">2017-01-30T10:48:57Z</dcterms:modified>
</cp:coreProperties>
</file>