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<sst xmlns="http://schemas.openxmlformats.org/spreadsheetml/2006/main" count="100" uniqueCount="73">
  <si>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</si>
  <si>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</si>
  <si>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</si>
  <si>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</si>
  <si>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</si>
  <si>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</si>
  <si>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</si>
  <si>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</si>
  <si>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</si>
  <si>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</si>
  <si>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</si>
  <si>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</si>
  <si>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</si>
  <si>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</si>
  <si>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</si>
  <si>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</si>
  <si>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</si>
  <si>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</si>
  <si>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</si>
  <si>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</si>
  <si>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</si>
  <si>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</si>
  <si>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</si>
  <si>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</si>
  <si>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</si>
  <si>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</si>
  <si>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</si>
  <si>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</si>
  <si>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</si>
  <si>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</si>
  <si>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</si>
  <si>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</si>
  <si>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</si>
  <si>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</si>
  <si>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</si>
  <si>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Космонавтов, дом 3</t>
  </si>
  <si>
    <t>Главный энергетик</t>
  </si>
  <si>
    <t xml:space="preserve">Перечень выполненных работ </t>
  </si>
  <si>
    <r>
      <t xml:space="preserve">ул. Космонавтов, д.3 -  </t>
    </r>
    <r>
      <rPr>
        <b/>
        <sz val="20"/>
        <color indexed="10"/>
        <rFont val="Arial Cyr"/>
        <family val="2"/>
      </rPr>
      <t>ООО "Статус 2"</t>
    </r>
  </si>
  <si>
    <t>Примечание</t>
  </si>
  <si>
    <t>Техническое обслуживание</t>
  </si>
  <si>
    <t>март</t>
  </si>
  <si>
    <t>шт</t>
  </si>
  <si>
    <t>май</t>
  </si>
  <si>
    <t>то</t>
  </si>
  <si>
    <t>август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</si>
  <si>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</si>
  <si>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</si>
  <si>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</si>
  <si>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</si>
  <si>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</si>
  <si>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</si>
  <si>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</si>
  <si>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</si>
  <si>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</si>
  <si>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</si>
  <si>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</si>
  <si>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</si>
  <si>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</si>
  <si>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</si>
  <si>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</si>
  <si>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</si>
  <si>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м2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</si>
  <si>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</si>
  <si>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Смена ламп накаливания</t>
  </si>
  <si>
    <t>установили кран-шаровый ф20</t>
  </si>
  <si>
    <t>установили заглушку ф20</t>
  </si>
  <si>
    <t>установили хомут</t>
  </si>
  <si>
    <t>за 2016г.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</si>
  <si>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</si>
  <si>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</si>
  <si>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Отчет Управляющей компании ООО " Статус2"  по выполнению работ по содержанию и текущему ремонту жилого фонда, 2016г.</t>
  </si>
  <si>
    <t>О.А. доброгорский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</si>
</sst>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  <numFmt numFmtId="171" formatCode="General;\-General;"/>
  </numFmts>
  <fonts count="2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5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27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7" fontId="4" fillId="0" borderId="3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167" fontId="4" fillId="0" borderId="3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67" fontId="15" fillId="0" borderId="39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4" fillId="4" borderId="40" xfId="0" applyFont="1" applyFill="1" applyBorder="1" applyAlignment="1">
      <alignment horizontal="center" vertical="center" textRotation="90" wrapText="1"/>
    </xf>
    <xf numFmtId="0" fontId="19" fillId="4" borderId="39" xfId="0" applyFont="1" applyFill="1" applyBorder="1" applyAlignment="1">
      <alignment horizontal="left" vertical="center"/>
    </xf>
    <xf numFmtId="0" fontId="0" fillId="4" borderId="42" xfId="0" applyFill="1" applyBorder="1"/>
    <xf numFmtId="0" fontId="0" fillId="4" borderId="41" xfId="0" applyFill="1" applyBorder="1"/>
    <xf numFmtId="0" fontId="0" fillId="4" borderId="0" xfId="0" applyFill="1"/>
    <xf numFmtId="0" fontId="4" fillId="4" borderId="8" xfId="0" applyFont="1" applyFill="1" applyBorder="1" applyAlignment="1">
      <alignment horizontal="center" vertical="center" textRotation="90" wrapText="1"/>
    </xf>
    <xf numFmtId="0" fontId="0" fillId="4" borderId="43" xfId="0" applyFill="1" applyBorder="1"/>
    <xf numFmtId="0" fontId="19" fillId="4" borderId="9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center" vertical="center"/>
    </xf>
    <xf numFmtId="0" fontId="0" fillId="4" borderId="10" xfId="0" applyFill="1" applyBorder="1"/>
    <xf numFmtId="0" fontId="4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5" fillId="4" borderId="39" xfId="0" applyFont="1" applyFill="1" applyBorder="1" applyAlignment="1">
      <alignment horizontal="center" wrapText="1"/>
    </xf>
    <xf numFmtId="167" fontId="0" fillId="4" borderId="39" xfId="0" applyNumberFormat="1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1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 wrapText="1"/>
    </xf>
    <xf numFmtId="1" fontId="20" fillId="4" borderId="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167" fontId="0" fillId="0" borderId="39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vertical="center"/>
    </xf>
    <xf numFmtId="0" fontId="18" fillId="0" borderId="42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9" fillId="4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167" fontId="0" fillId="0" borderId="0" xfId="0" applyNumberFormat="1"/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167" fontId="15" fillId="0" borderId="42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4" fillId="4" borderId="44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171" fontId="0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25" fillId="4" borderId="42" xfId="0" applyNumberFormat="1" applyFont="1" applyFill="1" applyBorder="1" applyAlignment="1">
      <alignment horizontal="center" vertical="top" wrapText="1"/>
    </xf>
    <xf numFmtId="0" fontId="25" fillId="4" borderId="42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Border="1" applyAlignment="1">
      <alignment vertical="top" wrapText="1"/>
    </xf>
    <xf numFmtId="167" fontId="15" fillId="3" borderId="17" xfId="0" applyNumberFormat="1" applyFont="1" applyFill="1" applyBorder="1" applyAlignment="1">
      <alignment vertical="center"/>
    </xf>
    <xf numFmtId="0" fontId="20" fillId="0" borderId="9" xfId="0" applyNumberFormat="1" applyFont="1" applyBorder="1" applyAlignment="1">
      <alignment vertical="top" wrapText="1"/>
    </xf>
    <xf numFmtId="0" fontId="25" fillId="4" borderId="9" xfId="0" applyNumberFormat="1" applyFont="1" applyFill="1" applyBorder="1" applyAlignment="1">
      <alignment horizontal="center" vertical="top" wrapText="1"/>
    </xf>
    <xf numFmtId="0" fontId="25" fillId="4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vertical="top" wrapText="1"/>
    </xf>
    <xf numFmtId="0" fontId="26" fillId="0" borderId="9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4" borderId="9" xfId="0" applyFont="1" applyFill="1" applyBorder="1" applyAlignment="1">
      <alignment horizontal="left" vertical="top" wrapText="1"/>
    </xf>
    <xf numFmtId="4" fontId="6" fillId="4" borderId="14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Border="1" applyAlignment="1">
      <alignment vertical="center"/>
    </xf>
    <xf numFmtId="0" fontId="8" fillId="0" borderId="46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29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49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6" borderId="46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3">
      <selection activeCell="I51" sqref="I51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50" t="s">
        <v>46</v>
      </c>
      <c r="L2" s="250"/>
      <c r="M2" s="250"/>
      <c r="N2" s="250"/>
    </row>
    <row r="3" spans="11:14" ht="15.75">
      <c r="K3" s="250" t="s">
        <v>47</v>
      </c>
      <c r="L3" s="250"/>
      <c r="M3" s="250"/>
      <c r="N3" s="250"/>
    </row>
    <row r="4" spans="11:14" ht="15.75">
      <c r="K4" s="250" t="s">
        <v>48</v>
      </c>
      <c r="L4" s="250"/>
      <c r="M4" s="250"/>
      <c r="N4" s="250"/>
    </row>
    <row r="7" spans="1:15" s="3" customFormat="1" ht="15.75">
      <c r="A7" s="249" t="s">
        <v>71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8.75">
      <c r="A8" s="292" t="s">
        <v>35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9.5" thickBot="1">
      <c r="A9" s="5" t="s">
        <v>0</v>
      </c>
      <c r="B9" s="4"/>
      <c r="C9" s="4"/>
      <c r="E9" s="6">
        <v>724.6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293" t="s">
        <v>1</v>
      </c>
      <c r="B10" s="295" t="s">
        <v>2</v>
      </c>
      <c r="C10" s="298" t="s">
        <v>3</v>
      </c>
      <c r="D10" s="300" t="s">
        <v>4</v>
      </c>
      <c r="E10" s="298" t="s">
        <v>5</v>
      </c>
      <c r="F10" s="302" t="s">
        <v>6</v>
      </c>
      <c r="G10" s="304" t="s">
        <v>7</v>
      </c>
      <c r="H10" s="304"/>
      <c r="I10" s="304"/>
      <c r="J10" s="305"/>
      <c r="K10" s="302" t="s">
        <v>8</v>
      </c>
      <c r="L10" s="306" t="s">
        <v>7</v>
      </c>
      <c r="M10" s="306"/>
      <c r="N10" s="306"/>
      <c r="O10" s="307"/>
    </row>
    <row r="11" spans="1:15" s="7" customFormat="1" ht="37.5" customHeight="1">
      <c r="A11" s="294"/>
      <c r="B11" s="296"/>
      <c r="C11" s="299"/>
      <c r="D11" s="301"/>
      <c r="E11" s="299"/>
      <c r="F11" s="303"/>
      <c r="G11" s="308" t="s">
        <v>51</v>
      </c>
      <c r="H11" s="308" t="s">
        <v>52</v>
      </c>
      <c r="I11" s="308" t="s">
        <v>53</v>
      </c>
      <c r="J11" s="282" t="s">
        <v>9</v>
      </c>
      <c r="K11" s="303"/>
      <c r="L11" s="283" t="s">
        <v>33</v>
      </c>
      <c r="M11" s="310" t="s">
        <v>10</v>
      </c>
      <c r="N11" s="283" t="s">
        <v>34</v>
      </c>
      <c r="O11" s="282" t="s">
        <v>11</v>
      </c>
    </row>
    <row r="12" spans="1:15" s="7" customFormat="1" ht="44.25" customHeight="1" thickBot="1">
      <c r="A12" s="294"/>
      <c r="B12" s="297"/>
      <c r="C12" s="299"/>
      <c r="D12" s="301"/>
      <c r="E12" s="299"/>
      <c r="F12" s="303"/>
      <c r="G12" s="309"/>
      <c r="H12" s="309"/>
      <c r="I12" s="309"/>
      <c r="J12" s="282"/>
      <c r="K12" s="303"/>
      <c r="L12" s="283"/>
      <c r="M12" s="310"/>
      <c r="N12" s="283"/>
      <c r="O12" s="282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7" customFormat="1" ht="18" customHeight="1" thickBot="1">
      <c r="A31" s="110" t="s">
        <v>12</v>
      </c>
      <c r="B31" s="111"/>
      <c r="C31" s="112">
        <f>D31+E31</f>
        <v>12.87</v>
      </c>
      <c r="D31" s="113">
        <v>4.06</v>
      </c>
      <c r="E31" s="112">
        <f>F31+K31</f>
        <v>8.81</v>
      </c>
      <c r="F31" s="112">
        <f>G31+H31+I31+J31</f>
        <v>2.96</v>
      </c>
      <c r="G31" s="114">
        <v>1.81</v>
      </c>
      <c r="H31" s="115">
        <v>0.47</v>
      </c>
      <c r="I31" s="115">
        <v>0.25</v>
      </c>
      <c r="J31" s="115">
        <v>0.43</v>
      </c>
      <c r="K31" s="112">
        <f>L31+M31+N31+O31</f>
        <v>5.85</v>
      </c>
      <c r="L31" s="114">
        <v>0.39</v>
      </c>
      <c r="M31" s="115">
        <v>2.45</v>
      </c>
      <c r="N31" s="115">
        <v>0.35</v>
      </c>
      <c r="O31" s="116">
        <v>2.66</v>
      </c>
    </row>
    <row r="32" spans="1:15" ht="24.75" customHeight="1" thickBot="1">
      <c r="A32" s="18" t="s">
        <v>54</v>
      </c>
      <c r="B32" s="19">
        <v>1</v>
      </c>
      <c r="C32" s="82">
        <f>C31*E9*12</f>
        <v>111907.2</v>
      </c>
      <c r="D32" s="21">
        <f>D31*E9*12</f>
        <v>35303</v>
      </c>
      <c r="E32" s="65">
        <f>F32+K32</f>
        <v>76604</v>
      </c>
      <c r="F32" s="65">
        <f>G32+H32+I32+J32</f>
        <v>25738</v>
      </c>
      <c r="G32" s="83">
        <f>G31/C31*C32</f>
        <v>15738</v>
      </c>
      <c r="H32" s="24">
        <f>H31/C31*C32</f>
        <v>4087</v>
      </c>
      <c r="I32" s="24">
        <f>I31/C31*C32</f>
        <v>2174</v>
      </c>
      <c r="J32" s="25">
        <f>J31/C31*C32</f>
        <v>3739</v>
      </c>
      <c r="K32" s="133">
        <f>L32+M32+N32+O32</f>
        <v>50866</v>
      </c>
      <c r="L32" s="84">
        <f>L31/C31*C32</f>
        <v>3391</v>
      </c>
      <c r="M32" s="27">
        <f>M31/C31*C32</f>
        <v>21303</v>
      </c>
      <c r="N32" s="27">
        <f>N31/C31*C32</f>
        <v>3043</v>
      </c>
      <c r="O32" s="28">
        <f>O31/C31*C32</f>
        <v>23129</v>
      </c>
    </row>
    <row r="33" spans="1:15" ht="26.25" customHeight="1" thickBot="1">
      <c r="A33" s="125" t="s">
        <v>55</v>
      </c>
      <c r="B33" s="126">
        <f>(C33/C32)%*100</f>
        <v>0.6545</v>
      </c>
      <c r="C33" s="127">
        <v>73242.5</v>
      </c>
      <c r="D33" s="128">
        <f>D31/C31*C33</f>
        <v>23105</v>
      </c>
      <c r="E33" s="129">
        <f>F33+K33</f>
        <v>50138</v>
      </c>
      <c r="F33" s="129">
        <f>G33+H33+I33+J33</f>
        <v>16846</v>
      </c>
      <c r="G33" s="130">
        <f>G31/C31*C33</f>
        <v>10301</v>
      </c>
      <c r="H33" s="131">
        <f>H31/C31*C33</f>
        <v>2675</v>
      </c>
      <c r="I33" s="131">
        <f>I31/C31*C33</f>
        <v>1423</v>
      </c>
      <c r="J33" s="132">
        <f>J31/C31*C33</f>
        <v>2447</v>
      </c>
      <c r="K33" s="134">
        <f aca="true" t="shared" si="0" ref="K33:K35">L33+M33+N33+O33</f>
        <v>33292</v>
      </c>
      <c r="L33" s="130">
        <f>L31/C31*C33</f>
        <v>2219</v>
      </c>
      <c r="M33" s="131">
        <f>M31/C31*C33</f>
        <v>13943</v>
      </c>
      <c r="N33" s="131">
        <f>N31/C31*C33</f>
        <v>1992</v>
      </c>
      <c r="O33" s="132">
        <f>O31/C31*C33</f>
        <v>15138</v>
      </c>
    </row>
    <row r="34" spans="1:15" ht="34.5" customHeight="1" thickBot="1">
      <c r="A34" s="118" t="s">
        <v>56</v>
      </c>
      <c r="B34" s="119"/>
      <c r="C34" s="120">
        <f>D34+E34</f>
        <v>128140</v>
      </c>
      <c r="D34" s="121">
        <f>D32</f>
        <v>35303</v>
      </c>
      <c r="E34" s="120">
        <f>F34+K34</f>
        <v>92837</v>
      </c>
      <c r="F34" s="120">
        <f>G34+H34+I34+J34</f>
        <v>41971</v>
      </c>
      <c r="G34" s="122">
        <v>5616</v>
      </c>
      <c r="H34" s="123">
        <f>5457+19614.85</f>
        <v>25072</v>
      </c>
      <c r="I34" s="123">
        <f>145+11138</f>
        <v>11283</v>
      </c>
      <c r="J34" s="124">
        <v>0</v>
      </c>
      <c r="K34" s="135">
        <f t="shared" si="0"/>
        <v>50866</v>
      </c>
      <c r="L34" s="122">
        <f aca="true" t="shared" si="1" ref="L34:O34">L32</f>
        <v>3391</v>
      </c>
      <c r="M34" s="123">
        <f t="shared" si="1"/>
        <v>21303</v>
      </c>
      <c r="N34" s="123">
        <f t="shared" si="1"/>
        <v>3043</v>
      </c>
      <c r="O34" s="124">
        <f t="shared" si="1"/>
        <v>23129</v>
      </c>
    </row>
    <row r="35" spans="1:15" ht="24.75" customHeight="1" thickBot="1">
      <c r="A35" s="71" t="s">
        <v>13</v>
      </c>
      <c r="B35" s="72"/>
      <c r="C35" s="85">
        <f>C34-C33</f>
        <v>54898</v>
      </c>
      <c r="D35" s="42">
        <f>D34-D33</f>
        <v>12198</v>
      </c>
      <c r="E35" s="85">
        <f>F35+K35</f>
        <v>42699</v>
      </c>
      <c r="F35" s="85">
        <f>G35+H35+I35+J35</f>
        <v>25125</v>
      </c>
      <c r="G35" s="86">
        <f>G34-G33</f>
        <v>-4685</v>
      </c>
      <c r="H35" s="42">
        <f>H34-H33</f>
        <v>22397</v>
      </c>
      <c r="I35" s="42">
        <f>I34-I33</f>
        <v>9860</v>
      </c>
      <c r="J35" s="74">
        <f>J34-J33</f>
        <v>-2447</v>
      </c>
      <c r="K35" s="251">
        <f t="shared" si="0"/>
        <v>17574</v>
      </c>
      <c r="L35" s="87">
        <f>L34-L33</f>
        <v>1172</v>
      </c>
      <c r="M35" s="88">
        <f aca="true" t="shared" si="2" ref="M35:O35">M34-M33</f>
        <v>7360</v>
      </c>
      <c r="N35" s="88">
        <f t="shared" si="2"/>
        <v>1051</v>
      </c>
      <c r="O35" s="109">
        <f t="shared" si="2"/>
        <v>7991</v>
      </c>
    </row>
    <row r="36" spans="1:6" ht="40.5" customHeight="1" thickBot="1">
      <c r="A36" s="278" t="s">
        <v>57</v>
      </c>
      <c r="B36" s="279"/>
      <c r="C36" s="279"/>
      <c r="D36" s="279"/>
      <c r="E36" s="280">
        <v>425079.15</v>
      </c>
      <c r="F36" s="281"/>
    </row>
    <row r="37" spans="1:15" s="2" customFormat="1" ht="12.75" hidden="1">
      <c r="A37" s="285" t="s">
        <v>14</v>
      </c>
      <c r="B37" s="288" t="s">
        <v>15</v>
      </c>
      <c r="C37" s="290"/>
      <c r="D37" s="284"/>
      <c r="E37" s="290"/>
      <c r="F37" s="290"/>
      <c r="G37" s="291"/>
      <c r="H37" s="291"/>
      <c r="I37" s="291"/>
      <c r="J37" s="291"/>
      <c r="K37" s="290"/>
      <c r="L37" s="291"/>
      <c r="M37" s="291"/>
      <c r="N37" s="291"/>
      <c r="O37" s="291"/>
    </row>
    <row r="38" spans="1:15" s="2" customFormat="1" ht="12.75" customHeight="1" hidden="1">
      <c r="A38" s="286"/>
      <c r="B38" s="288"/>
      <c r="C38" s="290"/>
      <c r="D38" s="284"/>
      <c r="E38" s="290"/>
      <c r="F38" s="290"/>
      <c r="G38" s="284"/>
      <c r="H38" s="284"/>
      <c r="I38" s="284"/>
      <c r="J38" s="284"/>
      <c r="K38" s="290"/>
      <c r="L38" s="284"/>
      <c r="M38" s="284"/>
      <c r="N38" s="284"/>
      <c r="O38" s="284"/>
    </row>
    <row r="39" spans="1:15" s="89" customFormat="1" ht="60" customHeight="1" hidden="1">
      <c r="A39" s="287"/>
      <c r="B39" s="289"/>
      <c r="C39" s="290"/>
      <c r="D39" s="284"/>
      <c r="E39" s="290"/>
      <c r="F39" s="290"/>
      <c r="G39" s="284"/>
      <c r="H39" s="284"/>
      <c r="I39" s="284"/>
      <c r="J39" s="284"/>
      <c r="K39" s="290"/>
      <c r="L39" s="284"/>
      <c r="M39" s="284"/>
      <c r="N39" s="284"/>
      <c r="O39" s="284"/>
    </row>
    <row r="40" spans="1:15" ht="12.75" hidden="1">
      <c r="A40" s="90" t="s">
        <v>12</v>
      </c>
      <c r="B40" s="91">
        <f>2.2</f>
        <v>2.2</v>
      </c>
      <c r="C40" s="92"/>
      <c r="D40" s="93"/>
      <c r="E40" s="94"/>
      <c r="F40" s="95"/>
      <c r="G40" s="95"/>
      <c r="H40" s="95"/>
      <c r="I40" s="95"/>
      <c r="J40" s="95"/>
      <c r="K40" s="94"/>
      <c r="L40" s="95"/>
      <c r="M40" s="95"/>
      <c r="N40" s="95"/>
      <c r="O40" s="95"/>
    </row>
    <row r="41" spans="1:15" s="89" customFormat="1" ht="31.5" hidden="1">
      <c r="A41" s="96" t="s">
        <v>16</v>
      </c>
      <c r="B41" s="97">
        <f>'[1]8 марта,8,10,12'!$G$272</f>
        <v>47995</v>
      </c>
      <c r="C41" s="98"/>
      <c r="D41" s="99"/>
      <c r="E41" s="53"/>
      <c r="F41" s="53"/>
      <c r="G41" s="99"/>
      <c r="H41" s="99"/>
      <c r="I41" s="99"/>
      <c r="J41" s="99"/>
      <c r="K41" s="100"/>
      <c r="L41" s="99"/>
      <c r="M41" s="99"/>
      <c r="N41" s="99"/>
      <c r="O41" s="99"/>
    </row>
    <row r="42" spans="1:15" s="2" customFormat="1" ht="31.5" hidden="1">
      <c r="A42" s="101" t="s">
        <v>17</v>
      </c>
      <c r="B42" s="102">
        <f>'[1]8 марта,8,10,12'!$K$272</f>
        <v>33417</v>
      </c>
      <c r="C42" s="98"/>
      <c r="D42" s="99"/>
      <c r="E42" s="53"/>
      <c r="F42" s="53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3" t="s">
        <v>18</v>
      </c>
      <c r="B43" s="104">
        <f>B41</f>
        <v>47995</v>
      </c>
      <c r="C43" s="98"/>
      <c r="D43" s="99"/>
      <c r="E43" s="53"/>
      <c r="F43" s="53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21.75" hidden="1" thickBot="1">
      <c r="A44" s="105" t="s">
        <v>13</v>
      </c>
      <c r="B44" s="106">
        <f>B43-B42</f>
        <v>14578</v>
      </c>
      <c r="C44" s="107"/>
      <c r="D44" s="54"/>
      <c r="E44" s="53"/>
      <c r="F44" s="53"/>
      <c r="G44" s="54"/>
      <c r="H44" s="54"/>
      <c r="I44" s="54"/>
      <c r="J44" s="54"/>
      <c r="K44" s="100"/>
      <c r="L44" s="56"/>
      <c r="M44" s="56"/>
      <c r="N44" s="56"/>
      <c r="O44" s="56"/>
    </row>
    <row r="45" spans="1:15" s="2" customFormat="1" ht="12.75">
      <c r="A45" s="108"/>
      <c r="B45" s="107"/>
      <c r="C45" s="107"/>
      <c r="D45" s="54"/>
      <c r="E45" s="53"/>
      <c r="F45" s="53"/>
      <c r="G45" s="54"/>
      <c r="H45" s="54"/>
      <c r="I45" s="54"/>
      <c r="J45" s="54"/>
      <c r="K45" s="100"/>
      <c r="L45" s="56"/>
      <c r="M45" s="56"/>
      <c r="N45" s="56"/>
      <c r="O45" s="56"/>
    </row>
    <row r="46" spans="1:15" s="2" customFormat="1" ht="12.75">
      <c r="A46" s="108"/>
      <c r="B46" s="107"/>
      <c r="C46" s="107"/>
      <c r="D46" s="54"/>
      <c r="E46" s="53"/>
      <c r="F46" s="53"/>
      <c r="G46" s="54"/>
      <c r="H46" s="54"/>
      <c r="I46" s="54"/>
      <c r="J46" s="54"/>
      <c r="K46" s="100"/>
      <c r="L46" s="56"/>
      <c r="M46" s="56"/>
      <c r="N46" s="56"/>
      <c r="O46" s="56"/>
    </row>
    <row r="47" spans="1:15" s="2" customFormat="1" ht="18.75" customHeight="1" hidden="1">
      <c r="A47" s="108"/>
      <c r="B47" s="54"/>
      <c r="C47" s="107"/>
      <c r="D47" s="54"/>
      <c r="E47" s="53"/>
      <c r="F47" s="53"/>
      <c r="G47" s="54"/>
      <c r="H47" s="54"/>
      <c r="I47" s="54"/>
      <c r="J47" s="54"/>
      <c r="K47" s="100"/>
      <c r="L47" s="56"/>
      <c r="M47" s="56"/>
      <c r="N47" s="56"/>
      <c r="O47" s="56"/>
    </row>
    <row r="48" spans="2:8" ht="12.75">
      <c r="B48" s="1" t="s">
        <v>19</v>
      </c>
      <c r="C48" s="50"/>
      <c r="H48" s="1" t="s">
        <v>32</v>
      </c>
    </row>
    <row r="50" spans="2:8" ht="12.75">
      <c r="B50" s="1" t="s">
        <v>36</v>
      </c>
      <c r="H50" s="1" t="s">
        <v>72</v>
      </c>
    </row>
    <row r="52" spans="2:8" ht="12.75">
      <c r="B52" s="1" t="s">
        <v>49</v>
      </c>
      <c r="H52" s="1" t="s">
        <v>50</v>
      </c>
    </row>
  </sheetData>
  <mergeCells count="37">
    <mergeCell ref="L37:O37"/>
    <mergeCell ref="O38:O39"/>
    <mergeCell ref="L38:L39"/>
    <mergeCell ref="M38:M39"/>
    <mergeCell ref="N38:N39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A36:D36"/>
    <mergeCell ref="E36:F36"/>
    <mergeCell ref="J11:J12"/>
    <mergeCell ref="L11:L12"/>
    <mergeCell ref="G38:G39"/>
    <mergeCell ref="H38:H39"/>
    <mergeCell ref="I38:I39"/>
    <mergeCell ref="J38:J39"/>
    <mergeCell ref="A37:A39"/>
    <mergeCell ref="B37:B39"/>
    <mergeCell ref="C37:C39"/>
    <mergeCell ref="D37:D39"/>
    <mergeCell ref="E37:E39"/>
    <mergeCell ref="F37:F39"/>
    <mergeCell ref="G37:J37"/>
    <mergeCell ref="K37:K39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L22" sqref="L22"/>
    </sheetView>
  </sheetViews>
  <sheetFormatPr defaultColWidth="9.00390625" defaultRowHeight="12.75"/>
  <cols>
    <col min="1" max="1" width="7.125" style="236" customWidth="1"/>
    <col min="2" max="2" width="8.625" style="237" customWidth="1"/>
    <col min="3" max="3" width="38.625" style="238" customWidth="1"/>
    <col min="4" max="4" width="8.625" style="239" customWidth="1"/>
    <col min="5" max="5" width="9.25390625" style="239" customWidth="1"/>
    <col min="6" max="6" width="11.375" style="240" customWidth="1"/>
    <col min="7" max="7" width="9.125" style="241" customWidth="1"/>
  </cols>
  <sheetData>
    <row r="1" spans="1:7" ht="15.75">
      <c r="A1" s="311" t="s">
        <v>37</v>
      </c>
      <c r="B1" s="311"/>
      <c r="C1" s="311"/>
      <c r="D1" s="311"/>
      <c r="E1" s="311"/>
      <c r="F1" s="311"/>
      <c r="G1" s="311"/>
    </row>
    <row r="2" spans="1:7" ht="18.75" thickBot="1">
      <c r="A2" s="312" t="s">
        <v>68</v>
      </c>
      <c r="B2" s="312"/>
      <c r="C2" s="312"/>
      <c r="D2" s="312"/>
      <c r="E2" s="312"/>
      <c r="F2" s="312"/>
      <c r="G2" s="312"/>
    </row>
    <row r="3" spans="1:7" ht="27" thickBot="1">
      <c r="A3" s="313" t="s">
        <v>38</v>
      </c>
      <c r="B3" s="314"/>
      <c r="C3" s="314"/>
      <c r="D3" s="314"/>
      <c r="E3" s="314"/>
      <c r="F3" s="314"/>
      <c r="G3" s="315"/>
    </row>
    <row r="4" spans="1:7" ht="13.5" thickBot="1">
      <c r="A4" s="136"/>
      <c r="B4" s="137"/>
      <c r="C4" s="138"/>
      <c r="D4" s="139"/>
      <c r="E4" s="139"/>
      <c r="F4" s="140"/>
      <c r="G4" s="141"/>
    </row>
    <row r="5" spans="1:7" ht="13.5" thickBot="1">
      <c r="A5" s="142" t="s">
        <v>28</v>
      </c>
      <c r="B5" s="143" t="s">
        <v>20</v>
      </c>
      <c r="C5" s="144" t="s">
        <v>21</v>
      </c>
      <c r="D5" s="145" t="s">
        <v>29</v>
      </c>
      <c r="E5" s="146" t="s">
        <v>22</v>
      </c>
      <c r="F5" s="147" t="s">
        <v>30</v>
      </c>
      <c r="G5" s="148" t="s">
        <v>39</v>
      </c>
    </row>
    <row r="6" spans="1:7" ht="12.75" customHeight="1">
      <c r="A6" s="149"/>
      <c r="B6" s="150"/>
      <c r="C6" s="151" t="s">
        <v>40</v>
      </c>
      <c r="D6" s="146"/>
      <c r="E6" s="146"/>
      <c r="F6" s="152"/>
      <c r="G6" s="153"/>
    </row>
    <row r="7" spans="1:7" ht="30">
      <c r="A7" s="154"/>
      <c r="B7" s="270" t="s">
        <v>43</v>
      </c>
      <c r="C7" s="271" t="s">
        <v>69</v>
      </c>
      <c r="D7" s="272" t="s">
        <v>62</v>
      </c>
      <c r="E7" s="272">
        <v>724.6</v>
      </c>
      <c r="F7" s="273">
        <f>E7*1.8</f>
        <v>1304.28</v>
      </c>
      <c r="G7" s="274">
        <v>1.8</v>
      </c>
    </row>
    <row r="8" spans="1:7" ht="45">
      <c r="A8" s="154"/>
      <c r="B8" s="270" t="s">
        <v>45</v>
      </c>
      <c r="C8" s="275" t="s">
        <v>70</v>
      </c>
      <c r="D8" s="272" t="s">
        <v>62</v>
      </c>
      <c r="E8" s="272">
        <v>724.6</v>
      </c>
      <c r="F8" s="273">
        <f>E8*1.8</f>
        <v>1304.28</v>
      </c>
      <c r="G8" s="274">
        <v>1.8</v>
      </c>
    </row>
    <row r="9" spans="1:7" ht="13.5" thickBot="1">
      <c r="A9" s="155"/>
      <c r="B9" s="156"/>
      <c r="C9" s="157"/>
      <c r="D9" s="158"/>
      <c r="E9" s="159" t="s">
        <v>23</v>
      </c>
      <c r="F9" s="160">
        <f>SUM(F7:F8)</f>
        <v>2609</v>
      </c>
      <c r="G9" s="161"/>
    </row>
    <row r="10" spans="1:7" ht="12.75">
      <c r="A10" s="154"/>
      <c r="B10" s="162"/>
      <c r="C10" s="163" t="s">
        <v>31</v>
      </c>
      <c r="D10" s="164"/>
      <c r="E10" s="165"/>
      <c r="F10" s="166"/>
      <c r="G10" s="167"/>
    </row>
    <row r="11" spans="1:7" ht="12.75">
      <c r="A11" s="154"/>
      <c r="B11" s="162"/>
      <c r="C11" s="151"/>
      <c r="D11" s="164"/>
      <c r="E11" s="165"/>
      <c r="F11" s="166"/>
      <c r="G11" s="167"/>
    </row>
    <row r="12" spans="1:7" ht="12.75">
      <c r="A12" s="154"/>
      <c r="B12" s="162"/>
      <c r="C12" s="151"/>
      <c r="D12" s="164"/>
      <c r="E12" s="165"/>
      <c r="F12" s="166"/>
      <c r="G12" s="167"/>
    </row>
    <row r="13" spans="1:7" ht="12.75">
      <c r="A13" s="154"/>
      <c r="B13" s="162"/>
      <c r="C13" s="151"/>
      <c r="D13" s="164"/>
      <c r="E13" s="165"/>
      <c r="F13" s="166"/>
      <c r="G13" s="167"/>
    </row>
    <row r="14" spans="1:7" ht="12.75" customHeight="1" thickBot="1">
      <c r="A14" s="155"/>
      <c r="B14" s="168"/>
      <c r="C14" s="169"/>
      <c r="D14" s="170"/>
      <c r="E14" s="159" t="s">
        <v>23</v>
      </c>
      <c r="F14" s="171">
        <f>SUM(F11:F13)</f>
        <v>0</v>
      </c>
      <c r="G14" s="161"/>
    </row>
    <row r="15" spans="1:7" s="176" customFormat="1" ht="12.75">
      <c r="A15" s="172"/>
      <c r="B15" s="173"/>
      <c r="C15" s="197" t="s">
        <v>25</v>
      </c>
      <c r="D15" s="180"/>
      <c r="E15" s="180"/>
      <c r="F15" s="174"/>
      <c r="G15" s="175"/>
    </row>
    <row r="16" spans="1:7" s="176" customFormat="1" ht="12.75">
      <c r="A16" s="177"/>
      <c r="B16" s="317" t="s">
        <v>41</v>
      </c>
      <c r="C16" s="266" t="s">
        <v>65</v>
      </c>
      <c r="D16" s="267" t="s">
        <v>42</v>
      </c>
      <c r="E16" s="268">
        <v>2</v>
      </c>
      <c r="F16" s="316">
        <v>5456.67</v>
      </c>
      <c r="G16" s="178"/>
    </row>
    <row r="17" spans="1:7" s="176" customFormat="1" ht="12.75">
      <c r="A17" s="177"/>
      <c r="B17" s="318"/>
      <c r="C17" s="269" t="s">
        <v>66</v>
      </c>
      <c r="D17" s="267" t="s">
        <v>42</v>
      </c>
      <c r="E17" s="268">
        <v>1</v>
      </c>
      <c r="F17" s="316"/>
      <c r="G17" s="178"/>
    </row>
    <row r="18" spans="1:7" s="176" customFormat="1" ht="12.75" customHeight="1">
      <c r="A18" s="177"/>
      <c r="B18" s="319"/>
      <c r="C18" s="264" t="s">
        <v>67</v>
      </c>
      <c r="D18" s="262" t="s">
        <v>42</v>
      </c>
      <c r="E18" s="263">
        <v>1</v>
      </c>
      <c r="F18" s="316"/>
      <c r="G18" s="181"/>
    </row>
    <row r="19" spans="1:7" s="176" customFormat="1" ht="12.75" customHeight="1" thickBot="1">
      <c r="A19" s="182"/>
      <c r="B19" s="183"/>
      <c r="C19" s="184"/>
      <c r="D19" s="185"/>
      <c r="E19" s="159" t="s">
        <v>23</v>
      </c>
      <c r="F19" s="265">
        <f>SUM(F16:F18)</f>
        <v>5457</v>
      </c>
      <c r="G19" s="186"/>
    </row>
    <row r="20" spans="1:7" s="176" customFormat="1" ht="12.75" customHeight="1">
      <c r="A20" s="172"/>
      <c r="B20" s="173"/>
      <c r="C20" s="187" t="s">
        <v>24</v>
      </c>
      <c r="D20" s="180"/>
      <c r="E20" s="180"/>
      <c r="F20" s="188"/>
      <c r="G20" s="189"/>
    </row>
    <row r="21" spans="1:7" s="176" customFormat="1" ht="12.75" customHeight="1">
      <c r="A21" s="177"/>
      <c r="B21" s="179"/>
      <c r="C21" s="190"/>
      <c r="D21" s="191"/>
      <c r="E21" s="192"/>
      <c r="F21" s="193"/>
      <c r="G21" s="194"/>
    </row>
    <row r="22" spans="1:7" ht="13.5" thickBot="1">
      <c r="A22" s="155"/>
      <c r="B22" s="168"/>
      <c r="C22" s="195"/>
      <c r="D22" s="170"/>
      <c r="E22" s="196" t="s">
        <v>23</v>
      </c>
      <c r="F22" s="171">
        <f>SUM(F20:F21)</f>
        <v>0</v>
      </c>
      <c r="G22" s="161"/>
    </row>
    <row r="23" spans="1:7" ht="12.75">
      <c r="A23" s="154"/>
      <c r="B23" s="162"/>
      <c r="C23" s="197" t="s">
        <v>25</v>
      </c>
      <c r="D23" s="164"/>
      <c r="E23" s="164"/>
      <c r="F23" s="198"/>
      <c r="G23" s="167"/>
    </row>
    <row r="24" spans="1:7" ht="12.75">
      <c r="A24" s="199"/>
      <c r="B24" s="200"/>
      <c r="C24" s="201" t="s">
        <v>40</v>
      </c>
      <c r="D24" s="202"/>
      <c r="E24" s="202"/>
      <c r="F24" s="203"/>
      <c r="G24" s="204"/>
    </row>
    <row r="25" spans="1:7" ht="38.25">
      <c r="A25" s="199"/>
      <c r="B25" s="205" t="s">
        <v>43</v>
      </c>
      <c r="C25" s="256" t="s">
        <v>61</v>
      </c>
      <c r="D25" s="207" t="s">
        <v>62</v>
      </c>
      <c r="E25" s="207">
        <v>806.2</v>
      </c>
      <c r="F25" s="276">
        <f>E25*G25</f>
        <v>435.35</v>
      </c>
      <c r="G25" s="206">
        <v>0.54</v>
      </c>
    </row>
    <row r="26" spans="1:7" ht="63.75">
      <c r="A26" s="199"/>
      <c r="B26" s="205" t="s">
        <v>45</v>
      </c>
      <c r="C26" s="257" t="s">
        <v>63</v>
      </c>
      <c r="D26" s="207" t="s">
        <v>62</v>
      </c>
      <c r="E26" s="207">
        <v>806.2</v>
      </c>
      <c r="F26" s="276">
        <f>E26*G26</f>
        <v>19179.5</v>
      </c>
      <c r="G26" s="206">
        <v>23.79</v>
      </c>
    </row>
    <row r="27" spans="1:7" ht="13.5" thickBot="1">
      <c r="A27" s="199"/>
      <c r="B27" s="208"/>
      <c r="C27" s="209"/>
      <c r="D27" s="210"/>
      <c r="E27" s="211" t="s">
        <v>23</v>
      </c>
      <c r="F27" s="212">
        <f>SUM(F23:F26)</f>
        <v>19614.85</v>
      </c>
      <c r="G27" s="204"/>
    </row>
    <row r="28" spans="1:7" ht="12.75">
      <c r="A28" s="149"/>
      <c r="B28" s="213"/>
      <c r="C28" s="214" t="s">
        <v>26</v>
      </c>
      <c r="D28" s="215"/>
      <c r="E28" s="215"/>
      <c r="F28" s="216"/>
      <c r="G28" s="217"/>
    </row>
    <row r="29" spans="1:7" ht="12.75">
      <c r="A29" s="154"/>
      <c r="B29" s="162" t="s">
        <v>41</v>
      </c>
      <c r="C29" s="258" t="s">
        <v>64</v>
      </c>
      <c r="D29" s="259" t="s">
        <v>42</v>
      </c>
      <c r="E29" s="260">
        <v>2</v>
      </c>
      <c r="F29" s="261">
        <v>145.48</v>
      </c>
      <c r="G29" s="218"/>
    </row>
    <row r="30" spans="1:11" ht="13.5" thickBot="1">
      <c r="A30" s="199"/>
      <c r="B30" s="208"/>
      <c r="C30" s="222"/>
      <c r="D30" s="170"/>
      <c r="E30" s="196" t="s">
        <v>23</v>
      </c>
      <c r="F30" s="223">
        <f>SUM(F29:F29)</f>
        <v>145.48</v>
      </c>
      <c r="G30" s="204"/>
      <c r="J30" t="s">
        <v>44</v>
      </c>
      <c r="K30" s="220">
        <f>F35+F27+F9</f>
        <v>33362</v>
      </c>
    </row>
    <row r="31" spans="1:7" ht="12.75">
      <c r="A31" s="219"/>
      <c r="B31" s="224"/>
      <c r="C31" s="151" t="s">
        <v>40</v>
      </c>
      <c r="D31" s="221"/>
      <c r="E31" s="225"/>
      <c r="F31" s="226"/>
      <c r="G31" s="218"/>
    </row>
    <row r="32" spans="1:7" ht="12.75">
      <c r="A32" s="219"/>
      <c r="B32" s="224"/>
      <c r="C32" s="227" t="s">
        <v>26</v>
      </c>
      <c r="D32" s="221"/>
      <c r="E32" s="225"/>
      <c r="F32" s="226"/>
      <c r="G32" s="218"/>
    </row>
    <row r="33" spans="1:11" ht="12.75">
      <c r="A33" s="219"/>
      <c r="B33" s="224" t="s">
        <v>43</v>
      </c>
      <c r="C33" s="252" t="s">
        <v>58</v>
      </c>
      <c r="D33" s="228" t="s">
        <v>59</v>
      </c>
      <c r="E33" s="253">
        <v>4</v>
      </c>
      <c r="F33" s="277">
        <f>E33*G33</f>
        <v>7029</v>
      </c>
      <c r="G33" s="254">
        <v>1757.34</v>
      </c>
      <c r="K33" s="220"/>
    </row>
    <row r="34" spans="1:7" ht="12.75">
      <c r="A34" s="219"/>
      <c r="B34" s="224" t="s">
        <v>45</v>
      </c>
      <c r="C34" s="255" t="s">
        <v>60</v>
      </c>
      <c r="D34" s="228" t="s">
        <v>42</v>
      </c>
      <c r="E34" s="253">
        <v>8</v>
      </c>
      <c r="F34" s="277">
        <f>E34*G34</f>
        <v>4109</v>
      </c>
      <c r="G34" s="254">
        <v>513.6</v>
      </c>
    </row>
    <row r="35" spans="1:7" ht="13.5" thickBot="1">
      <c r="A35" s="155"/>
      <c r="B35" s="168"/>
      <c r="C35" s="222"/>
      <c r="D35" s="170"/>
      <c r="E35" s="196" t="s">
        <v>23</v>
      </c>
      <c r="F35" s="171">
        <f>SUM(F32:F34)</f>
        <v>11138</v>
      </c>
      <c r="G35" s="161"/>
    </row>
    <row r="36" spans="1:7" ht="13.5" thickBot="1">
      <c r="A36" s="229"/>
      <c r="B36" s="230"/>
      <c r="C36" s="231"/>
      <c r="D36" s="232"/>
      <c r="E36" s="233" t="s">
        <v>27</v>
      </c>
      <c r="F36" s="234">
        <f>F35+F30+F27+F22+F19+F9+F14</f>
        <v>38964.33</v>
      </c>
      <c r="G36" s="235"/>
    </row>
    <row r="39" spans="1:7" s="248" customFormat="1" ht="12.75">
      <c r="A39" s="242"/>
      <c r="B39" s="243" t="s">
        <v>19</v>
      </c>
      <c r="C39" s="244"/>
      <c r="D39" s="245" t="s">
        <v>32</v>
      </c>
      <c r="E39" s="245"/>
      <c r="F39" s="246"/>
      <c r="G39" s="247"/>
    </row>
  </sheetData>
  <mergeCells count="5">
    <mergeCell ref="A1:G1"/>
    <mergeCell ref="A2:G2"/>
    <mergeCell ref="A3:G3"/>
    <mergeCell ref="F16:F18"/>
    <mergeCell ref="B16:B18"/>
  </mergeCells>
  <printOptions/>
  <pageMargins left="0.43" right="0.53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2017-01-17T09:35:28Z</cp:lastPrinted>
  <dcterms:created xsi:type="dcterms:W3CDTF">2010-11-29T02:37:01Z</dcterms:created>
  <dcterms:modified xsi:type="dcterms:W3CDTF">2017-01-18T10:23:26Z</dcterms:modified>
  <cp:category/>
  <cp:version/>
  <cp:contentType/>
  <cp:contentStatus/>
</cp:coreProperties>
</file>