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33" sheetId="1" r:id="rId1"/>
    <sheet name="работа" sheetId="7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<sst xmlns="http://schemas.openxmlformats.org/spreadsheetml/2006/main" count="167" uniqueCount="111">
  <si>
    <t>Оплачиваемая общая площадь квартир, м2</t>
  </si>
  <si>
    <t>Показатели</t>
  </si>
  <si>
    <t>% оплаты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</si>
  <si>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</si>
  <si>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</si>
  <si>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</si>
  <si>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</si>
  <si>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</si>
  <si>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</si>
  <si>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</si>
  <si>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</si>
  <si>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</si>
  <si>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</si>
  <si>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</si>
  <si>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</si>
  <si>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</si>
  <si>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</si>
  <si>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</si>
  <si>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</si>
  <si>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</si>
  <si>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</si>
  <si>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</si>
  <si>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</si>
  <si>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</si>
  <si>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>Улица Магистральная, дом 33/2</t>
  </si>
  <si>
    <t xml:space="preserve">Всего тариф </t>
  </si>
  <si>
    <r>
      <t xml:space="preserve">ул. Магистральная, д.33/2 -  </t>
    </r>
    <r>
      <rPr>
        <b/>
        <sz val="20"/>
        <color indexed="10"/>
        <rFont val="Arial Cyr"/>
        <family val="2"/>
      </rPr>
      <t>ООО "Статус 2"</t>
    </r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</si>
  <si>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</si>
  <si>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</si>
  <si>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</si>
  <si>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</si>
  <si>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</si>
  <si>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</si>
  <si>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</si>
  <si>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сентябрь</t>
  </si>
  <si>
    <t>м2</t>
  </si>
  <si>
    <t>м</t>
  </si>
  <si>
    <t>шт</t>
  </si>
  <si>
    <t>Всего:</t>
  </si>
  <si>
    <t>Техническое обслуживание</t>
  </si>
  <si>
    <t>апрель</t>
  </si>
  <si>
    <t>октябрь</t>
  </si>
  <si>
    <t>Сантехнические работы</t>
  </si>
  <si>
    <t>июль</t>
  </si>
  <si>
    <t>м.п.</t>
  </si>
  <si>
    <t>май</t>
  </si>
  <si>
    <t xml:space="preserve">Благоустройство </t>
  </si>
  <si>
    <t>Окраска контейнерных баков</t>
  </si>
  <si>
    <t>Электротехнические работы</t>
  </si>
  <si>
    <t>Замена ламп накаливания ЛОН Е27 40W</t>
  </si>
  <si>
    <t>шт.</t>
  </si>
  <si>
    <t>ИТОГО:</t>
  </si>
  <si>
    <t>март</t>
  </si>
  <si>
    <t>август</t>
  </si>
  <si>
    <t>январь</t>
  </si>
  <si>
    <t>июнь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</si>
  <si>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</si>
  <si>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</si>
  <si>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</si>
  <si>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</si>
  <si>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</si>
  <si>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</si>
  <si>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Перечень выполненных работ  за 2016г.</t>
  </si>
  <si>
    <t>Смена полиэтиленовых канализационных труб диаметром до 100 мм</t>
  </si>
  <si>
    <t>Ремонт контейнерной площадки (сварка)</t>
  </si>
  <si>
    <t>Огрунтовка металлических поверхностей за один раз грунтовкой ГФ-021</t>
  </si>
  <si>
    <t>Ревизия задвижек с заменой набивки сальников.</t>
  </si>
  <si>
    <t xml:space="preserve">Установка заглушки  ф 20 </t>
  </si>
  <si>
    <t>Прочистка канализации Ф 50</t>
  </si>
  <si>
    <t>Замена ламп ЛОН-Е-27</t>
  </si>
  <si>
    <t>Замена ламп накаливания ЛОН Е23140W</t>
  </si>
  <si>
    <t>Протяжка контактов автоматов,пускателей,нулевых шин.</t>
  </si>
  <si>
    <t>Замена выключателя в тамбуре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</si>
  <si>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</si>
  <si>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</si>
  <si>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</si>
  <si>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</si>
  <si>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</si>
  <si>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</si>
  <si>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</si>
  <si>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 xml:space="preserve"> Ремонт кровли шифер</t>
  </si>
  <si>
    <t>Ремонт цоколя и отмостки.</t>
  </si>
  <si>
    <t>0,54</t>
  </si>
  <si>
    <t>Зашивка слухового окна</t>
  </si>
  <si>
    <t>0,28</t>
  </si>
  <si>
    <t>Зашивка стены в подьезде</t>
  </si>
  <si>
    <t>0,9</t>
  </si>
  <si>
    <t>Укрепление почтовых ящиков</t>
  </si>
  <si>
    <t>щт</t>
  </si>
  <si>
    <t>1</t>
  </si>
  <si>
    <t>Установка заглушек диаметром трубопроводов до 100 мм</t>
  </si>
  <si>
    <t>Заглушки для стальных труб.</t>
  </si>
  <si>
    <t>Смена сгонов у трубопроводов диаметром до 50 мм</t>
  </si>
  <si>
    <t>Установили заглушки ф15</t>
  </si>
  <si>
    <t>Прочистка труб внутренней канализации  простого засора</t>
  </si>
  <si>
    <t>Восстановление системы отопления</t>
  </si>
  <si>
    <t>Перестилка дощатых полов не крашеных</t>
  </si>
  <si>
    <t>ноябрь</t>
  </si>
  <si>
    <t>Замена ламп</t>
  </si>
  <si>
    <t>Замена выключателя 2ОП</t>
  </si>
  <si>
    <t xml:space="preserve">Замена патрона  керамического </t>
  </si>
  <si>
    <t xml:space="preserve">Замена ламп энергосберегающих ЛОН Е27  </t>
  </si>
  <si>
    <t>Прим-ие</t>
  </si>
  <si>
    <t>Ремонт люка выхода на кровлю</t>
  </si>
  <si>
    <t>О.А. Доброгорский</t>
  </si>
  <si>
    <t>Услуга организации начисления,сбора,распределения и перерасчета платежей</t>
  </si>
  <si>
    <t>ПРОСРОЧЕННАЯ ЗАДОЛЖЕННОСТЬ  ПО ОПЛАТЕ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</si>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</sst>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.0"/>
    <numFmt numFmtId="169" formatCode="#,##0_р_."/>
    <numFmt numFmtId="170" formatCode="General;\-General;"/>
  </numFmts>
  <fonts count="3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2"/>
    </font>
    <font>
      <b/>
      <sz val="11"/>
      <color theme="1"/>
      <name val="Times New Roman"/>
      <family val="1"/>
    </font>
    <font>
      <b/>
      <sz val="11"/>
      <name val="Arial Cyr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9"/>
      <name val="Arial Cyr"/>
      <family val="2"/>
    </font>
    <font>
      <sz val="10"/>
      <color indexed="8"/>
      <name val="Times New Roman"/>
      <family val="1"/>
    </font>
    <font>
      <sz val="10"/>
      <name val="Verdana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>
      <alignment vertical="top"/>
      <protection locked="0"/>
    </xf>
  </cellStyleXfs>
  <cellXfs count="3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" fontId="12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39" xfId="0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0" xfId="0" applyNumberFormat="1"/>
    <xf numFmtId="0" fontId="12" fillId="0" borderId="42" xfId="0" applyFont="1" applyBorder="1" applyAlignment="1">
      <alignment horizontal="center" vertical="center" textRotation="90" wrapText="1"/>
    </xf>
    <xf numFmtId="0" fontId="12" fillId="4" borderId="40" xfId="0" applyFont="1" applyFill="1" applyBorder="1" applyAlignment="1">
      <alignment horizontal="center" vertical="center" textRotation="90" wrapText="1"/>
    </xf>
    <xf numFmtId="0" fontId="0" fillId="4" borderId="43" xfId="0" applyFill="1" applyBorder="1"/>
    <xf numFmtId="0" fontId="0" fillId="4" borderId="0" xfId="0" applyFill="1"/>
    <xf numFmtId="0" fontId="12" fillId="4" borderId="8" xfId="0" applyFont="1" applyFill="1" applyBorder="1" applyAlignment="1">
      <alignment horizontal="center" vertical="center" textRotation="90" wrapText="1"/>
    </xf>
    <xf numFmtId="0" fontId="0" fillId="4" borderId="44" xfId="0" applyFill="1" applyBorder="1"/>
    <xf numFmtId="0" fontId="0" fillId="4" borderId="45" xfId="0" applyFill="1" applyBorder="1"/>
    <xf numFmtId="0" fontId="18" fillId="4" borderId="46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textRotation="90" wrapText="1"/>
    </xf>
    <xf numFmtId="0" fontId="0" fillId="4" borderId="25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2" fillId="0" borderId="13" xfId="0" applyFont="1" applyBorder="1" applyAlignment="1">
      <alignment horizontal="center" vertical="center" textRotation="90" wrapText="1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/>
    <xf numFmtId="0" fontId="19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0" borderId="9" xfId="0" applyFont="1" applyBorder="1" applyAlignment="1">
      <alignment wrapText="1"/>
    </xf>
    <xf numFmtId="0" fontId="12" fillId="0" borderId="18" xfId="0" applyFont="1" applyBorder="1" applyAlignment="1">
      <alignment horizontal="center" vertical="center" textRotation="90" wrapText="1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0" fontId="1" fillId="0" borderId="0" xfId="0" applyFont="1"/>
    <xf numFmtId="0" fontId="12" fillId="0" borderId="34" xfId="0" applyFont="1" applyBorder="1" applyAlignment="1">
      <alignment horizontal="center" vertical="center"/>
    </xf>
    <xf numFmtId="0" fontId="18" fillId="4" borderId="46" xfId="0" applyFont="1" applyFill="1" applyBorder="1" applyAlignment="1">
      <alignment vertical="center"/>
    </xf>
    <xf numFmtId="0" fontId="17" fillId="0" borderId="9" xfId="0" applyFont="1" applyBorder="1" applyAlignment="1">
      <alignment wrapText="1"/>
    </xf>
    <xf numFmtId="0" fontId="24" fillId="0" borderId="0" xfId="0" applyFont="1" applyAlignment="1">
      <alignment horizontal="left"/>
    </xf>
    <xf numFmtId="4" fontId="8" fillId="0" borderId="3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4" fontId="27" fillId="3" borderId="24" xfId="0" applyNumberFormat="1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4" fontId="27" fillId="3" borderId="17" xfId="0" applyNumberFormat="1" applyFont="1" applyFill="1" applyBorder="1" applyAlignment="1">
      <alignment horizontal="center" vertical="center"/>
    </xf>
    <xf numFmtId="0" fontId="25" fillId="4" borderId="48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center"/>
    </xf>
    <xf numFmtId="4" fontId="29" fillId="4" borderId="39" xfId="0" applyNumberFormat="1" applyFont="1" applyFill="1" applyBorder="1"/>
    <xf numFmtId="0" fontId="25" fillId="4" borderId="24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wrapText="1"/>
    </xf>
    <xf numFmtId="0" fontId="29" fillId="4" borderId="24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>
      <alignment horizontal="center" vertical="center"/>
    </xf>
    <xf numFmtId="4" fontId="29" fillId="4" borderId="48" xfId="0" applyNumberFormat="1" applyFont="1" applyFill="1" applyBorder="1" applyAlignment="1">
      <alignment vertical="center"/>
    </xf>
    <xf numFmtId="0" fontId="28" fillId="0" borderId="39" xfId="0" applyFont="1" applyBorder="1" applyAlignment="1">
      <alignment horizontal="center" vertical="center" wrapText="1"/>
    </xf>
    <xf numFmtId="4" fontId="29" fillId="4" borderId="39" xfId="0" applyNumberFormat="1" applyFont="1" applyFill="1" applyBorder="1" applyAlignment="1">
      <alignment vertical="center"/>
    </xf>
    <xf numFmtId="0" fontId="26" fillId="0" borderId="24" xfId="0" applyFont="1" applyBorder="1" applyAlignment="1">
      <alignment wrapText="1"/>
    </xf>
    <xf numFmtId="0" fontId="29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4" borderId="39" xfId="0" applyFont="1" applyFill="1" applyBorder="1" applyAlignment="1">
      <alignment horizontal="center" wrapText="1"/>
    </xf>
    <xf numFmtId="0" fontId="29" fillId="0" borderId="39" xfId="0" applyFont="1" applyBorder="1" applyAlignment="1">
      <alignment horizontal="center" vertical="center"/>
    </xf>
    <xf numFmtId="4" fontId="29" fillId="0" borderId="39" xfId="0" applyNumberFormat="1" applyFont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4" fontId="30" fillId="0" borderId="9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4" fontId="29" fillId="0" borderId="4" xfId="0" applyNumberFormat="1" applyFont="1" applyBorder="1" applyAlignment="1">
      <alignment vertical="center"/>
    </xf>
    <xf numFmtId="0" fontId="29" fillId="0" borderId="24" xfId="0" applyFont="1" applyBorder="1" applyAlignment="1">
      <alignment vertical="center" wrapText="1"/>
    </xf>
    <xf numFmtId="0" fontId="29" fillId="0" borderId="48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4" fontId="27" fillId="0" borderId="48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vertical="top" wrapText="1"/>
    </xf>
    <xf numFmtId="0" fontId="33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32" fillId="4" borderId="9" xfId="0" applyFont="1" applyFill="1" applyBorder="1" applyAlignment="1">
      <alignment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3" fillId="0" borderId="9" xfId="0" applyNumberFormat="1" applyFont="1" applyBorder="1" applyAlignment="1">
      <alignment vertical="top" wrapText="1"/>
    </xf>
    <xf numFmtId="0" fontId="22" fillId="4" borderId="9" xfId="0" applyNumberFormat="1" applyFont="1" applyFill="1" applyBorder="1" applyAlignment="1">
      <alignment horizontal="center" vertical="top" wrapText="1"/>
    </xf>
    <xf numFmtId="0" fontId="22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3" fillId="0" borderId="9" xfId="0" applyNumberFormat="1" applyFont="1" applyBorder="1" applyAlignment="1">
      <alignment wrapText="1"/>
    </xf>
    <xf numFmtId="0" fontId="23" fillId="4" borderId="9" xfId="0" applyNumberFormat="1" applyFont="1" applyFill="1" applyBorder="1" applyAlignment="1">
      <alignment horizontal="center" vertical="top" wrapText="1"/>
    </xf>
    <xf numFmtId="0" fontId="18" fillId="4" borderId="4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3" fillId="4" borderId="9" xfId="0" applyFont="1" applyFill="1" applyBorder="1" applyAlignment="1">
      <alignment horizontal="center" wrapText="1"/>
    </xf>
    <xf numFmtId="0" fontId="1" fillId="0" borderId="4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35" fillId="4" borderId="46" xfId="0" applyFont="1" applyFill="1" applyBorder="1" applyAlignment="1">
      <alignment horizontal="left" vertical="center" wrapText="1"/>
    </xf>
    <xf numFmtId="0" fontId="35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35" fillId="4" borderId="9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17" fillId="4" borderId="9" xfId="0" applyFont="1" applyFill="1" applyBorder="1" applyAlignment="1">
      <alignment vertical="top" wrapText="1"/>
    </xf>
    <xf numFmtId="0" fontId="17" fillId="4" borderId="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2" fillId="4" borderId="9" xfId="0" applyFont="1" applyFill="1" applyBorder="1" applyAlignment="1">
      <alignment horizontal="center" vertical="top" wrapText="1"/>
    </xf>
    <xf numFmtId="4" fontId="0" fillId="0" borderId="9" xfId="0" applyNumberForma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textRotation="90" wrapText="1"/>
    </xf>
    <xf numFmtId="0" fontId="0" fillId="4" borderId="41" xfId="0" applyFill="1" applyBorder="1"/>
    <xf numFmtId="0" fontId="0" fillId="0" borderId="33" xfId="0" applyFont="1" applyBorder="1" applyAlignment="1">
      <alignment vertical="center"/>
    </xf>
    <xf numFmtId="4" fontId="0" fillId="4" borderId="0" xfId="0" applyNumberFormat="1" applyFill="1"/>
    <xf numFmtId="0" fontId="0" fillId="0" borderId="9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vertical="top" wrapText="1"/>
    </xf>
    <xf numFmtId="170" fontId="0" fillId="0" borderId="9" xfId="0" applyNumberFormat="1" applyBorder="1" applyAlignment="1" applyProtection="1">
      <alignment horizontal="center" vertical="top" wrapText="1"/>
      <protection locked="0"/>
    </xf>
    <xf numFmtId="170" fontId="0" fillId="0" borderId="9" xfId="0" applyNumberFormat="1" applyFont="1" applyBorder="1" applyAlignment="1" applyProtection="1">
      <alignment horizontal="center" vertical="top" wrapText="1"/>
      <protection locked="0"/>
    </xf>
    <xf numFmtId="170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46" xfId="0" applyNumberFormat="1" applyFont="1" applyBorder="1" applyAlignment="1" applyProtection="1">
      <alignment vertical="top" wrapText="1"/>
      <protection locked="0"/>
    </xf>
    <xf numFmtId="0" fontId="16" fillId="0" borderId="48" xfId="0" applyFont="1" applyBorder="1" applyAlignment="1">
      <alignment horizontal="left" vertical="center"/>
    </xf>
    <xf numFmtId="0" fontId="23" fillId="0" borderId="14" xfId="0" applyFont="1" applyBorder="1" applyAlignment="1">
      <alignment wrapText="1"/>
    </xf>
    <xf numFmtId="0" fontId="23" fillId="4" borderId="14" xfId="0" applyFont="1" applyFill="1" applyBorder="1" applyAlignment="1">
      <alignment horizontal="center" wrapText="1"/>
    </xf>
    <xf numFmtId="0" fontId="25" fillId="0" borderId="48" xfId="0" applyFont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4" borderId="9" xfId="0" applyFont="1" applyFill="1" applyBorder="1" applyAlignment="1">
      <alignment vertical="center"/>
    </xf>
    <xf numFmtId="4" fontId="21" fillId="4" borderId="14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4" fontId="2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textRotation="90" wrapText="1"/>
      <protection locked="0"/>
    </xf>
    <xf numFmtId="0" fontId="9" fillId="0" borderId="51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6" borderId="54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4" fontId="34" fillId="0" borderId="48" xfId="0" applyNumberFormat="1" applyFont="1" applyBorder="1" applyAlignment="1">
      <alignment horizontal="center" vertical="center"/>
    </xf>
    <xf numFmtId="168" fontId="24" fillId="4" borderId="14" xfId="0" applyNumberFormat="1" applyFont="1" applyFill="1" applyBorder="1" applyAlignment="1">
      <alignment horizontal="center" vertical="center" wrapText="1"/>
    </xf>
    <xf numFmtId="168" fontId="24" fillId="4" borderId="48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48" xfId="0" applyFont="1" applyFill="1" applyBorder="1" applyAlignment="1">
      <alignment horizontal="left" vertical="center"/>
    </xf>
    <xf numFmtId="168" fontId="24" fillId="4" borderId="39" xfId="0" applyNumberFormat="1" applyFont="1" applyFill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4" fontId="32" fillId="0" borderId="9" xfId="0" applyNumberFormat="1" applyFont="1" applyBorder="1" applyAlignment="1">
      <alignment horizontal="center" vertical="center" wrapText="1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7" fillId="0" borderId="50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2:O52"/>
  <sheetViews>
    <sheetView tabSelected="1" workbookViewId="0" topLeftCell="A1">
      <selection activeCell="N52" sqref="N52"/>
    </sheetView>
  </sheetViews>
  <sheetFormatPr defaultColWidth="9.00390625" defaultRowHeight="12.75"/>
  <cols>
    <col min="1" max="1" width="22.125" style="1" customWidth="1"/>
    <col min="2" max="2" width="8.375" style="1" customWidth="1"/>
    <col min="3" max="4" width="9.87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182" t="s">
        <v>56</v>
      </c>
      <c r="L2" s="182"/>
      <c r="M2" s="182"/>
      <c r="N2" s="182"/>
    </row>
    <row r="3" spans="11:14" ht="15.75">
      <c r="K3" s="182" t="s">
        <v>57</v>
      </c>
      <c r="L3" s="182"/>
      <c r="M3" s="182"/>
      <c r="N3" s="182"/>
    </row>
    <row r="4" spans="11:14" ht="15.75">
      <c r="K4" s="182" t="s">
        <v>58</v>
      </c>
      <c r="L4" s="182"/>
      <c r="M4" s="182"/>
      <c r="N4" s="182"/>
    </row>
    <row r="8" spans="1:15" s="3" customFormat="1" ht="15.75">
      <c r="A8" s="327" t="s">
        <v>110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18.75">
      <c r="A9" s="328" t="s">
        <v>24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1:15" ht="19.5" thickBot="1">
      <c r="A10" s="5" t="s">
        <v>0</v>
      </c>
      <c r="B10" s="4"/>
      <c r="C10" s="4"/>
      <c r="D10" s="308"/>
      <c r="E10" s="6">
        <v>903.7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7" customFormat="1" ht="14.25" customHeight="1">
      <c r="A11" s="329" t="s">
        <v>1</v>
      </c>
      <c r="B11" s="331" t="s">
        <v>2</v>
      </c>
      <c r="C11" s="334" t="s">
        <v>25</v>
      </c>
      <c r="D11" s="370" t="s">
        <v>105</v>
      </c>
      <c r="E11" s="334" t="s">
        <v>3</v>
      </c>
      <c r="F11" s="336" t="s">
        <v>4</v>
      </c>
      <c r="G11" s="338" t="s">
        <v>5</v>
      </c>
      <c r="H11" s="338"/>
      <c r="I11" s="338"/>
      <c r="J11" s="339"/>
      <c r="K11" s="336" t="s">
        <v>6</v>
      </c>
      <c r="L11" s="340" t="s">
        <v>5</v>
      </c>
      <c r="M11" s="340"/>
      <c r="N11" s="340"/>
      <c r="O11" s="341"/>
    </row>
    <row r="12" spans="1:15" s="7" customFormat="1" ht="37.5" customHeight="1">
      <c r="A12" s="330"/>
      <c r="B12" s="332"/>
      <c r="C12" s="335"/>
      <c r="D12" s="371"/>
      <c r="E12" s="335"/>
      <c r="F12" s="337"/>
      <c r="G12" s="315" t="s">
        <v>7</v>
      </c>
      <c r="H12" s="315" t="s">
        <v>8</v>
      </c>
      <c r="I12" s="315" t="s">
        <v>9</v>
      </c>
      <c r="J12" s="324" t="s">
        <v>10</v>
      </c>
      <c r="K12" s="337"/>
      <c r="L12" s="323" t="s">
        <v>22</v>
      </c>
      <c r="M12" s="315" t="s">
        <v>11</v>
      </c>
      <c r="N12" s="323" t="s">
        <v>23</v>
      </c>
      <c r="O12" s="324" t="s">
        <v>12</v>
      </c>
    </row>
    <row r="13" spans="1:15" s="7" customFormat="1" ht="44.25" customHeight="1" thickBot="1">
      <c r="A13" s="330"/>
      <c r="B13" s="333"/>
      <c r="C13" s="335"/>
      <c r="D13" s="372"/>
      <c r="E13" s="335"/>
      <c r="F13" s="337"/>
      <c r="G13" s="315"/>
      <c r="H13" s="315"/>
      <c r="I13" s="315"/>
      <c r="J13" s="324"/>
      <c r="K13" s="337"/>
      <c r="L13" s="323"/>
      <c r="M13" s="315"/>
      <c r="N13" s="323"/>
      <c r="O13" s="324"/>
    </row>
    <row r="14" spans="1:15" s="16" customFormat="1" ht="14.25" customHeight="1" hidden="1">
      <c r="A14" s="8"/>
      <c r="B14" s="9"/>
      <c r="C14" s="10"/>
      <c r="D14" s="11"/>
      <c r="E14" s="11"/>
      <c r="F14" s="12"/>
      <c r="G14" s="13"/>
      <c r="H14" s="13"/>
      <c r="I14" s="13"/>
      <c r="J14" s="13"/>
      <c r="K14" s="14"/>
      <c r="L14" s="13"/>
      <c r="M14" s="13"/>
      <c r="N14" s="13"/>
      <c r="O14" s="15"/>
    </row>
    <row r="15" spans="1:15" ht="12.75" hidden="1">
      <c r="A15" s="17"/>
      <c r="B15" s="18"/>
      <c r="C15" s="19"/>
      <c r="D15" s="368"/>
      <c r="E15" s="20"/>
      <c r="F15" s="21"/>
      <c r="G15" s="22"/>
      <c r="H15" s="22"/>
      <c r="I15" s="22"/>
      <c r="J15" s="23"/>
      <c r="K15" s="24"/>
      <c r="L15" s="25"/>
      <c r="M15" s="25"/>
      <c r="N15" s="25"/>
      <c r="O15" s="26"/>
    </row>
    <row r="16" spans="1:15" ht="12.75" hidden="1">
      <c r="A16" s="17"/>
      <c r="B16" s="27"/>
      <c r="C16" s="19"/>
      <c r="D16" s="368"/>
      <c r="E16" s="20"/>
      <c r="F16" s="21"/>
      <c r="G16" s="22"/>
      <c r="H16" s="22"/>
      <c r="I16" s="22"/>
      <c r="J16" s="23"/>
      <c r="K16" s="24"/>
      <c r="L16" s="22"/>
      <c r="M16" s="22"/>
      <c r="N16" s="22"/>
      <c r="O16" s="23"/>
    </row>
    <row r="17" spans="1:15" ht="13.5" hidden="1" thickBot="1">
      <c r="A17" s="28"/>
      <c r="B17" s="29"/>
      <c r="C17" s="30"/>
      <c r="D17" s="369"/>
      <c r="E17" s="31"/>
      <c r="F17" s="32"/>
      <c r="G17" s="33"/>
      <c r="H17" s="33"/>
      <c r="I17" s="33"/>
      <c r="J17" s="34"/>
      <c r="K17" s="35"/>
      <c r="L17" s="33"/>
      <c r="M17" s="33"/>
      <c r="N17" s="33"/>
      <c r="O17" s="34"/>
    </row>
    <row r="18" spans="1:15" s="47" customFormat="1" ht="13.5" hidden="1" thickBot="1">
      <c r="A18" s="36"/>
      <c r="B18" s="37"/>
      <c r="C18" s="38"/>
      <c r="D18" s="40"/>
      <c r="E18" s="40"/>
      <c r="F18" s="41"/>
      <c r="G18" s="42"/>
      <c r="H18" s="42"/>
      <c r="I18" s="42"/>
      <c r="J18" s="43"/>
      <c r="K18" s="44"/>
      <c r="L18" s="45"/>
      <c r="M18" s="45"/>
      <c r="N18" s="45"/>
      <c r="O18" s="46"/>
    </row>
    <row r="19" spans="1:15" ht="12.75" hidden="1">
      <c r="A19" s="48"/>
      <c r="B19" s="49"/>
      <c r="C19" s="50"/>
      <c r="D19" s="50"/>
      <c r="E19" s="50"/>
      <c r="F19" s="50"/>
      <c r="G19" s="51"/>
      <c r="H19" s="51"/>
      <c r="I19" s="51"/>
      <c r="J19" s="51"/>
      <c r="K19" s="52"/>
      <c r="L19" s="53"/>
      <c r="M19" s="53"/>
      <c r="N19" s="53"/>
      <c r="O19" s="54"/>
    </row>
    <row r="20" spans="1:15" s="16" customFormat="1" ht="12.75" customHeight="1" hidden="1">
      <c r="A20" s="55"/>
      <c r="B20" s="56"/>
      <c r="C20" s="57"/>
      <c r="D20" s="57"/>
      <c r="E20" s="57"/>
      <c r="F20" s="58"/>
      <c r="G20" s="59"/>
      <c r="H20" s="59"/>
      <c r="I20" s="59"/>
      <c r="J20" s="60"/>
      <c r="K20" s="58"/>
      <c r="L20" s="59"/>
      <c r="M20" s="59"/>
      <c r="N20" s="59"/>
      <c r="O20" s="60"/>
    </row>
    <row r="21" spans="1:15" ht="12.75" hidden="1">
      <c r="A21" s="17"/>
      <c r="B21" s="18"/>
      <c r="C21" s="61"/>
      <c r="D21" s="61"/>
      <c r="E21" s="61"/>
      <c r="F21" s="21"/>
      <c r="G21" s="22"/>
      <c r="H21" s="22"/>
      <c r="I21" s="22"/>
      <c r="J21" s="23"/>
      <c r="K21" s="24"/>
      <c r="L21" s="25"/>
      <c r="M21" s="25"/>
      <c r="N21" s="25"/>
      <c r="O21" s="26"/>
    </row>
    <row r="22" spans="1:15" ht="12.75" hidden="1">
      <c r="A22" s="17"/>
      <c r="B22" s="27"/>
      <c r="C22" s="61"/>
      <c r="D22" s="61"/>
      <c r="E22" s="61"/>
      <c r="F22" s="21"/>
      <c r="G22" s="22"/>
      <c r="H22" s="22"/>
      <c r="I22" s="22"/>
      <c r="J22" s="23"/>
      <c r="K22" s="24"/>
      <c r="L22" s="22"/>
      <c r="M22" s="22"/>
      <c r="N22" s="22"/>
      <c r="O22" s="23"/>
    </row>
    <row r="23" spans="1:15" ht="13.5" hidden="1" thickBot="1">
      <c r="A23" s="28"/>
      <c r="B23" s="29"/>
      <c r="C23" s="62"/>
      <c r="D23" s="62"/>
      <c r="E23" s="62"/>
      <c r="F23" s="63"/>
      <c r="G23" s="64"/>
      <c r="H23" s="64"/>
      <c r="I23" s="64"/>
      <c r="J23" s="65"/>
      <c r="K23" s="66"/>
      <c r="L23" s="64"/>
      <c r="M23" s="64"/>
      <c r="N23" s="64"/>
      <c r="O23" s="65"/>
    </row>
    <row r="24" spans="1:15" ht="13.5" hidden="1" thickBot="1">
      <c r="A24" s="67"/>
      <c r="B24" s="68"/>
      <c r="C24" s="38"/>
      <c r="D24" s="38"/>
      <c r="E24" s="38"/>
      <c r="F24" s="69"/>
      <c r="G24" s="39"/>
      <c r="H24" s="39"/>
      <c r="I24" s="39"/>
      <c r="J24" s="70"/>
      <c r="K24" s="66"/>
      <c r="L24" s="71"/>
      <c r="M24" s="71"/>
      <c r="N24" s="71"/>
      <c r="O24" s="72"/>
    </row>
    <row r="25" spans="1:15" ht="12.75" hidden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5"/>
      <c r="L25" s="74"/>
      <c r="M25" s="74"/>
      <c r="N25" s="74"/>
      <c r="O25" s="76"/>
    </row>
    <row r="26" spans="1:15" ht="12.75" hidden="1">
      <c r="A26" s="8"/>
      <c r="B26" s="9"/>
      <c r="C26" s="10"/>
      <c r="D26" s="10"/>
      <c r="E26" s="10"/>
      <c r="F26" s="12"/>
      <c r="G26" s="13"/>
      <c r="H26" s="13"/>
      <c r="I26" s="13"/>
      <c r="J26" s="13"/>
      <c r="K26" s="12"/>
      <c r="L26" s="13"/>
      <c r="M26" s="13"/>
      <c r="N26" s="13"/>
      <c r="O26" s="15"/>
    </row>
    <row r="27" spans="1:15" ht="12.75" hidden="1">
      <c r="A27" s="17"/>
      <c r="B27" s="18"/>
      <c r="C27" s="61"/>
      <c r="D27" s="61"/>
      <c r="E27" s="61"/>
      <c r="F27" s="21"/>
      <c r="G27" s="22"/>
      <c r="H27" s="22"/>
      <c r="I27" s="22"/>
      <c r="J27" s="23"/>
      <c r="K27" s="24"/>
      <c r="L27" s="25"/>
      <c r="M27" s="25"/>
      <c r="N27" s="25"/>
      <c r="O27" s="26"/>
    </row>
    <row r="28" spans="1:15" ht="26.25" customHeight="1" hidden="1">
      <c r="A28" s="17"/>
      <c r="B28" s="27"/>
      <c r="C28" s="61"/>
      <c r="D28" s="61"/>
      <c r="E28" s="61"/>
      <c r="F28" s="21"/>
      <c r="G28" s="22"/>
      <c r="H28" s="22"/>
      <c r="I28" s="22"/>
      <c r="J28" s="23"/>
      <c r="K28" s="24"/>
      <c r="L28" s="22"/>
      <c r="M28" s="22"/>
      <c r="N28" s="22"/>
      <c r="O28" s="23"/>
    </row>
    <row r="29" spans="1:15" ht="13.5" hidden="1" thickBot="1">
      <c r="A29" s="28"/>
      <c r="B29" s="29"/>
      <c r="C29" s="62"/>
      <c r="D29" s="62"/>
      <c r="E29" s="62"/>
      <c r="F29" s="63"/>
      <c r="G29" s="64"/>
      <c r="H29" s="64"/>
      <c r="I29" s="64"/>
      <c r="J29" s="65"/>
      <c r="K29" s="66"/>
      <c r="L29" s="64"/>
      <c r="M29" s="64"/>
      <c r="N29" s="64"/>
      <c r="O29" s="65"/>
    </row>
    <row r="30" spans="1:15" ht="13.5" hidden="1" thickBot="1">
      <c r="A30" s="67"/>
      <c r="B30" s="68"/>
      <c r="C30" s="38"/>
      <c r="D30" s="38"/>
      <c r="E30" s="38"/>
      <c r="F30" s="69"/>
      <c r="G30" s="39"/>
      <c r="H30" s="39"/>
      <c r="I30" s="39"/>
      <c r="J30" s="70"/>
      <c r="K30" s="63"/>
      <c r="L30" s="71"/>
      <c r="M30" s="71"/>
      <c r="N30" s="71"/>
      <c r="O30" s="72"/>
    </row>
    <row r="31" spans="1:15" ht="13.5" thickBo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74"/>
      <c r="M31" s="74"/>
      <c r="N31" s="74"/>
      <c r="O31" s="76"/>
    </row>
    <row r="32" spans="1:15" s="111" customFormat="1" ht="18" customHeight="1" thickBot="1">
      <c r="A32" s="105" t="s">
        <v>13</v>
      </c>
      <c r="B32" s="106"/>
      <c r="C32" s="107">
        <f>E32+D32</f>
        <v>30.92</v>
      </c>
      <c r="D32" s="107">
        <v>1.35</v>
      </c>
      <c r="E32" s="107">
        <f>F32+K32</f>
        <v>29.57</v>
      </c>
      <c r="F32" s="107">
        <f>G32+H32+I32+J32</f>
        <v>15.59</v>
      </c>
      <c r="G32" s="108">
        <v>9.5</v>
      </c>
      <c r="H32" s="109">
        <v>2.94</v>
      </c>
      <c r="I32" s="109">
        <v>1.2</v>
      </c>
      <c r="J32" s="109">
        <v>1.95</v>
      </c>
      <c r="K32" s="107">
        <f>L32+M32+N32+O32</f>
        <v>13.98</v>
      </c>
      <c r="L32" s="108">
        <v>1.45</v>
      </c>
      <c r="M32" s="109">
        <v>9.59</v>
      </c>
      <c r="N32" s="109">
        <v>0.28</v>
      </c>
      <c r="O32" s="110">
        <v>2.66</v>
      </c>
    </row>
    <row r="33" spans="1:15" ht="24.75" customHeight="1" thickBot="1">
      <c r="A33" s="17" t="s">
        <v>109</v>
      </c>
      <c r="B33" s="18">
        <v>1</v>
      </c>
      <c r="C33" s="77">
        <f>C32*E10*12</f>
        <v>335308.8</v>
      </c>
      <c r="D33" s="77">
        <f>D32*E10*12</f>
        <v>14639.9</v>
      </c>
      <c r="E33" s="61">
        <f>F33+K33</f>
        <v>320669</v>
      </c>
      <c r="F33" s="61">
        <f>G33+H33+I33+J33</f>
        <v>169065</v>
      </c>
      <c r="G33" s="78">
        <f>G32/C32*C33</f>
        <v>103022</v>
      </c>
      <c r="H33" s="22">
        <f>H32/C32*C33</f>
        <v>31883</v>
      </c>
      <c r="I33" s="22">
        <f>I32/C32*C33</f>
        <v>13013</v>
      </c>
      <c r="J33" s="23">
        <f>J32/C32*C33</f>
        <v>21147</v>
      </c>
      <c r="K33" s="125">
        <f>L33+M33+N33+O33</f>
        <v>151604</v>
      </c>
      <c r="L33" s="79">
        <f>L32/C32*C33</f>
        <v>15724</v>
      </c>
      <c r="M33" s="25">
        <f>M32/C32*C33</f>
        <v>103998</v>
      </c>
      <c r="N33" s="25">
        <f>N32/C32*C33</f>
        <v>3036</v>
      </c>
      <c r="O33" s="26">
        <f>O32/C32*C33</f>
        <v>28846</v>
      </c>
    </row>
    <row r="34" spans="1:15" ht="26.25" customHeight="1" thickBot="1">
      <c r="A34" s="118" t="s">
        <v>108</v>
      </c>
      <c r="B34" s="119">
        <f>(C34/C33)%*100</f>
        <v>0.7815</v>
      </c>
      <c r="C34" s="120">
        <v>262059.7</v>
      </c>
      <c r="D34" s="120">
        <f>D32/C32*C34</f>
        <v>11441.8</v>
      </c>
      <c r="E34" s="121">
        <f>F34+K34</f>
        <v>250617</v>
      </c>
      <c r="F34" s="121">
        <f>G34+H34+I34+J34</f>
        <v>132131</v>
      </c>
      <c r="G34" s="122">
        <f>G32/C32*C34</f>
        <v>80516</v>
      </c>
      <c r="H34" s="123">
        <f>H32/C32*C34</f>
        <v>24918</v>
      </c>
      <c r="I34" s="123">
        <f>I32/C32*C34</f>
        <v>10170</v>
      </c>
      <c r="J34" s="124">
        <f>J32/C32*C34</f>
        <v>16527</v>
      </c>
      <c r="K34" s="126">
        <f aca="true" t="shared" si="0" ref="K34:K36">L34+M34+N34+O34</f>
        <v>118486</v>
      </c>
      <c r="L34" s="122">
        <f>L32/C32*C34</f>
        <v>12289</v>
      </c>
      <c r="M34" s="123">
        <f>M32/C32*C34</f>
        <v>81279</v>
      </c>
      <c r="N34" s="123">
        <f>N32/C32*C34</f>
        <v>2373</v>
      </c>
      <c r="O34" s="124">
        <f>O32/C32*C34</f>
        <v>22545</v>
      </c>
    </row>
    <row r="35" spans="1:15" ht="34.5" customHeight="1" thickBot="1">
      <c r="A35" s="112" t="s">
        <v>107</v>
      </c>
      <c r="B35" s="113"/>
      <c r="C35" s="114">
        <f>E35</f>
        <v>283984</v>
      </c>
      <c r="D35" s="114">
        <f>D33</f>
        <v>14640</v>
      </c>
      <c r="E35" s="114">
        <f>F35+K35</f>
        <v>283984</v>
      </c>
      <c r="F35" s="114">
        <f>G35+H35+I35+J35</f>
        <v>132380</v>
      </c>
      <c r="G35" s="115">
        <f>18374.28+3253.32</f>
        <v>21628</v>
      </c>
      <c r="H35" s="116">
        <f>76025.77+21987.02</f>
        <v>98013</v>
      </c>
      <c r="I35" s="116">
        <f>5472.57+5569</f>
        <v>11042</v>
      </c>
      <c r="J35" s="117">
        <v>1697</v>
      </c>
      <c r="K35" s="127">
        <f t="shared" si="0"/>
        <v>151604</v>
      </c>
      <c r="L35" s="115">
        <f aca="true" t="shared" si="1" ref="L35:O35">L33</f>
        <v>15724</v>
      </c>
      <c r="M35" s="116">
        <f t="shared" si="1"/>
        <v>103998</v>
      </c>
      <c r="N35" s="116">
        <f t="shared" si="1"/>
        <v>3036</v>
      </c>
      <c r="O35" s="117">
        <f t="shared" si="1"/>
        <v>28846</v>
      </c>
    </row>
    <row r="36" spans="1:15" ht="24.75" customHeight="1" thickBot="1">
      <c r="A36" s="67" t="s">
        <v>14</v>
      </c>
      <c r="B36" s="68"/>
      <c r="C36" s="80">
        <f>C35-C34</f>
        <v>21924</v>
      </c>
      <c r="D36" s="80"/>
      <c r="E36" s="80">
        <f>F36+K36</f>
        <v>33367</v>
      </c>
      <c r="F36" s="80">
        <f>G36+H36+I36+J36</f>
        <v>249</v>
      </c>
      <c r="G36" s="81">
        <f>G35-G34</f>
        <v>-58888</v>
      </c>
      <c r="H36" s="39">
        <f>H35-H34</f>
        <v>73095</v>
      </c>
      <c r="I36" s="39">
        <f>I35-I34</f>
        <v>872</v>
      </c>
      <c r="J36" s="70">
        <f>J35-J34</f>
        <v>-14830</v>
      </c>
      <c r="K36" s="183">
        <f t="shared" si="0"/>
        <v>33118</v>
      </c>
      <c r="L36" s="82">
        <f>L35-L34</f>
        <v>3435</v>
      </c>
      <c r="M36" s="83">
        <f aca="true" t="shared" si="2" ref="M36:O36">M35-M34</f>
        <v>22719</v>
      </c>
      <c r="N36" s="83">
        <f t="shared" si="2"/>
        <v>663</v>
      </c>
      <c r="O36" s="104">
        <f t="shared" si="2"/>
        <v>6301</v>
      </c>
    </row>
    <row r="37" spans="1:15" s="2" customFormat="1" ht="24" customHeight="1" thickBot="1">
      <c r="A37" s="310" t="s">
        <v>106</v>
      </c>
      <c r="B37" s="311"/>
      <c r="C37" s="311"/>
      <c r="D37" s="311"/>
      <c r="E37" s="311"/>
      <c r="F37" s="312">
        <v>85241.21</v>
      </c>
      <c r="G37" s="313"/>
      <c r="H37" s="74"/>
      <c r="I37" s="74"/>
      <c r="J37" s="74"/>
      <c r="K37" s="84"/>
      <c r="L37" s="74"/>
      <c r="M37" s="74"/>
      <c r="N37" s="74"/>
      <c r="O37" s="74"/>
    </row>
    <row r="39" spans="1:15" s="2" customFormat="1" ht="12.75" customHeight="1" hidden="1">
      <c r="A39" s="316" t="s">
        <v>15</v>
      </c>
      <c r="B39" s="319" t="s">
        <v>16</v>
      </c>
      <c r="C39" s="322"/>
      <c r="D39" s="309"/>
      <c r="E39" s="322"/>
      <c r="F39" s="322"/>
      <c r="G39" s="325"/>
      <c r="H39" s="325"/>
      <c r="I39" s="325"/>
      <c r="J39" s="325"/>
      <c r="K39" s="322"/>
      <c r="L39" s="325"/>
      <c r="M39" s="325"/>
      <c r="N39" s="325"/>
      <c r="O39" s="325"/>
    </row>
    <row r="40" spans="1:15" s="2" customFormat="1" ht="12.75" customHeight="1" hidden="1">
      <c r="A40" s="317"/>
      <c r="B40" s="320"/>
      <c r="C40" s="322"/>
      <c r="D40" s="309"/>
      <c r="E40" s="322"/>
      <c r="F40" s="322"/>
      <c r="G40" s="314"/>
      <c r="H40" s="314"/>
      <c r="I40" s="314"/>
      <c r="J40" s="314"/>
      <c r="K40" s="322"/>
      <c r="L40" s="314"/>
      <c r="M40" s="314"/>
      <c r="N40" s="314"/>
      <c r="O40" s="314"/>
    </row>
    <row r="41" spans="1:15" s="85" customFormat="1" ht="60" customHeight="1" hidden="1">
      <c r="A41" s="318"/>
      <c r="B41" s="321"/>
      <c r="C41" s="322"/>
      <c r="D41" s="309"/>
      <c r="E41" s="322"/>
      <c r="F41" s="322"/>
      <c r="G41" s="314"/>
      <c r="H41" s="314"/>
      <c r="I41" s="314"/>
      <c r="J41" s="314"/>
      <c r="K41" s="322"/>
      <c r="L41" s="314"/>
      <c r="M41" s="314"/>
      <c r="N41" s="314"/>
      <c r="O41" s="314"/>
    </row>
    <row r="42" spans="1:15" ht="12.75" hidden="1">
      <c r="A42" s="86" t="s">
        <v>13</v>
      </c>
      <c r="B42" s="87">
        <f>2.2</f>
        <v>2.2</v>
      </c>
      <c r="C42" s="88"/>
      <c r="D42" s="88"/>
      <c r="E42" s="89"/>
      <c r="F42" s="90"/>
      <c r="G42" s="90"/>
      <c r="H42" s="90"/>
      <c r="I42" s="90"/>
      <c r="J42" s="90"/>
      <c r="K42" s="89"/>
      <c r="L42" s="90"/>
      <c r="M42" s="90"/>
      <c r="N42" s="90"/>
      <c r="O42" s="90"/>
    </row>
    <row r="43" spans="1:15" s="85" customFormat="1" ht="31.5" hidden="1">
      <c r="A43" s="91" t="s">
        <v>17</v>
      </c>
      <c r="B43" s="92">
        <f>'[1]8 марта,8,10,12'!$G$272</f>
        <v>47995</v>
      </c>
      <c r="C43" s="93"/>
      <c r="D43" s="93"/>
      <c r="E43" s="50"/>
      <c r="F43" s="50"/>
      <c r="G43" s="94"/>
      <c r="H43" s="94"/>
      <c r="I43" s="94"/>
      <c r="J43" s="94"/>
      <c r="K43" s="95"/>
      <c r="L43" s="94"/>
      <c r="M43" s="94"/>
      <c r="N43" s="94"/>
      <c r="O43" s="94"/>
    </row>
    <row r="44" spans="1:15" s="2" customFormat="1" ht="31.5" hidden="1">
      <c r="A44" s="96" t="s">
        <v>18</v>
      </c>
      <c r="B44" s="97">
        <f>'[1]8 марта,8,10,12'!$K$272</f>
        <v>33417</v>
      </c>
      <c r="C44" s="93"/>
      <c r="D44" s="93"/>
      <c r="E44" s="50"/>
      <c r="F44" s="50"/>
      <c r="G44" s="94"/>
      <c r="H44" s="94"/>
      <c r="I44" s="94"/>
      <c r="J44" s="94"/>
      <c r="K44" s="95"/>
      <c r="L44" s="94"/>
      <c r="M44" s="94"/>
      <c r="N44" s="94"/>
      <c r="O44" s="94"/>
    </row>
    <row r="45" spans="1:15" s="2" customFormat="1" ht="31.5" hidden="1">
      <c r="A45" s="98" t="s">
        <v>19</v>
      </c>
      <c r="B45" s="99">
        <f>B43</f>
        <v>47995</v>
      </c>
      <c r="C45" s="93"/>
      <c r="D45" s="93"/>
      <c r="E45" s="50"/>
      <c r="F45" s="50"/>
      <c r="G45" s="94"/>
      <c r="H45" s="94"/>
      <c r="I45" s="94"/>
      <c r="J45" s="94"/>
      <c r="K45" s="95"/>
      <c r="L45" s="94"/>
      <c r="M45" s="94"/>
      <c r="N45" s="94"/>
      <c r="O45" s="94"/>
    </row>
    <row r="46" spans="1:15" s="2" customFormat="1" ht="21.75" hidden="1" thickBot="1">
      <c r="A46" s="100" t="s">
        <v>14</v>
      </c>
      <c r="B46" s="101">
        <f>B45-B44</f>
        <v>14578</v>
      </c>
      <c r="C46" s="102"/>
      <c r="D46" s="102"/>
      <c r="E46" s="50"/>
      <c r="F46" s="50"/>
      <c r="G46" s="51"/>
      <c r="H46" s="51"/>
      <c r="I46" s="51"/>
      <c r="J46" s="51"/>
      <c r="K46" s="95"/>
      <c r="L46" s="53"/>
      <c r="M46" s="53"/>
      <c r="N46" s="53"/>
      <c r="O46" s="53"/>
    </row>
    <row r="47" spans="1:15" s="2" customFormat="1" ht="18.75" customHeight="1" hidden="1">
      <c r="A47" s="103"/>
      <c r="B47" s="51"/>
      <c r="C47" s="102"/>
      <c r="D47" s="102"/>
      <c r="E47" s="50"/>
      <c r="F47" s="50"/>
      <c r="G47" s="51"/>
      <c r="H47" s="51"/>
      <c r="I47" s="51"/>
      <c r="J47" s="51"/>
      <c r="K47" s="95"/>
      <c r="L47" s="53"/>
      <c r="M47" s="53"/>
      <c r="N47" s="53"/>
      <c r="O47" s="53"/>
    </row>
    <row r="48" spans="2:9" ht="12.75">
      <c r="B48" s="1" t="s">
        <v>20</v>
      </c>
      <c r="C48" s="47"/>
      <c r="D48" s="47"/>
      <c r="I48" s="1" t="s">
        <v>21</v>
      </c>
    </row>
    <row r="50" spans="2:10" ht="12.75">
      <c r="B50" s="1" t="s">
        <v>59</v>
      </c>
      <c r="I50" s="326" t="s">
        <v>104</v>
      </c>
      <c r="J50" s="326"/>
    </row>
    <row r="52" spans="2:9" ht="12.75">
      <c r="B52" s="1" t="s">
        <v>60</v>
      </c>
      <c r="I52" s="1" t="s">
        <v>61</v>
      </c>
    </row>
  </sheetData>
  <mergeCells count="38">
    <mergeCell ref="I50:J50"/>
    <mergeCell ref="A8:O8"/>
    <mergeCell ref="A9:O9"/>
    <mergeCell ref="A11:A13"/>
    <mergeCell ref="B11:B13"/>
    <mergeCell ref="C11:C13"/>
    <mergeCell ref="E11:E13"/>
    <mergeCell ref="F11:F13"/>
    <mergeCell ref="G11:J11"/>
    <mergeCell ref="K11:K13"/>
    <mergeCell ref="L11:O11"/>
    <mergeCell ref="G12:G13"/>
    <mergeCell ref="H12:H13"/>
    <mergeCell ref="I12:I13"/>
    <mergeCell ref="J12:J13"/>
    <mergeCell ref="L12:L13"/>
    <mergeCell ref="N12:N13"/>
    <mergeCell ref="O12:O13"/>
    <mergeCell ref="G39:J39"/>
    <mergeCell ref="K39:K41"/>
    <mergeCell ref="L39:O39"/>
    <mergeCell ref="O40:O41"/>
    <mergeCell ref="L40:L41"/>
    <mergeCell ref="M40:M41"/>
    <mergeCell ref="N40:N41"/>
    <mergeCell ref="G40:G41"/>
    <mergeCell ref="H40:H41"/>
    <mergeCell ref="A37:E37"/>
    <mergeCell ref="F37:G37"/>
    <mergeCell ref="I40:I41"/>
    <mergeCell ref="J40:J41"/>
    <mergeCell ref="M12:M13"/>
    <mergeCell ref="A39:A41"/>
    <mergeCell ref="B39:B41"/>
    <mergeCell ref="C39:C41"/>
    <mergeCell ref="E39:E41"/>
    <mergeCell ref="F39:F41"/>
    <mergeCell ref="D11:D13"/>
  </mergeCells>
  <printOptions/>
  <pageMargins left="0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 topLeftCell="A1">
      <selection activeCell="G62" sqref="G62"/>
    </sheetView>
  </sheetViews>
  <sheetFormatPr defaultColWidth="9.00390625" defaultRowHeight="12.75"/>
  <cols>
    <col min="1" max="1" width="6.25390625" style="128" customWidth="1"/>
    <col min="2" max="2" width="8.875" style="129" customWidth="1"/>
    <col min="3" max="3" width="48.625" style="130" customWidth="1"/>
    <col min="4" max="4" width="7.875" style="131" customWidth="1"/>
    <col min="5" max="5" width="10.00390625" style="131" customWidth="1"/>
    <col min="6" max="6" width="11.375" style="132" customWidth="1"/>
    <col min="7" max="7" width="9.75390625" style="133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6.5" thickBot="1">
      <c r="A1" s="342" t="s">
        <v>62</v>
      </c>
      <c r="B1" s="342"/>
      <c r="C1" s="342"/>
      <c r="D1" s="342"/>
      <c r="E1" s="342"/>
      <c r="F1" s="342"/>
      <c r="G1" s="342"/>
    </row>
    <row r="2" spans="1:7" ht="27" thickBot="1">
      <c r="A2" s="343" t="s">
        <v>26</v>
      </c>
      <c r="B2" s="344"/>
      <c r="C2" s="344"/>
      <c r="D2" s="344"/>
      <c r="E2" s="344"/>
      <c r="F2" s="344"/>
      <c r="G2" s="345"/>
    </row>
    <row r="3" spans="1:7" ht="13.5" thickBot="1">
      <c r="A3" s="134" t="s">
        <v>27</v>
      </c>
      <c r="B3" s="135" t="s">
        <v>28</v>
      </c>
      <c r="C3" s="136" t="s">
        <v>29</v>
      </c>
      <c r="D3" s="137" t="s">
        <v>30</v>
      </c>
      <c r="E3" s="138" t="s">
        <v>31</v>
      </c>
      <c r="F3" s="139" t="s">
        <v>32</v>
      </c>
      <c r="G3" s="140" t="s">
        <v>102</v>
      </c>
    </row>
    <row r="4" spans="1:7" ht="12.75" customHeight="1">
      <c r="A4" s="277"/>
      <c r="B4" s="279"/>
      <c r="C4" s="142" t="s">
        <v>33</v>
      </c>
      <c r="D4" s="138"/>
      <c r="E4" s="138"/>
      <c r="F4" s="143"/>
      <c r="G4" s="179"/>
    </row>
    <row r="5" spans="1:7" ht="12.75" customHeight="1">
      <c r="A5" s="152"/>
      <c r="B5" s="299" t="s">
        <v>40</v>
      </c>
      <c r="C5" s="288" t="s">
        <v>96</v>
      </c>
      <c r="D5" s="285" t="s">
        <v>35</v>
      </c>
      <c r="E5" s="286">
        <v>0.5</v>
      </c>
      <c r="F5" s="287">
        <v>541.83</v>
      </c>
      <c r="G5" s="304"/>
    </row>
    <row r="6" spans="1:7" ht="18" customHeight="1">
      <c r="A6" s="144"/>
      <c r="B6" s="300" t="s">
        <v>45</v>
      </c>
      <c r="C6" s="272" t="s">
        <v>80</v>
      </c>
      <c r="D6" s="275" t="s">
        <v>35</v>
      </c>
      <c r="E6" s="273">
        <v>8</v>
      </c>
      <c r="F6" s="276">
        <v>6582.44</v>
      </c>
      <c r="G6" s="305"/>
    </row>
    <row r="7" spans="1:7" ht="12.75" customHeight="1">
      <c r="A7" s="144"/>
      <c r="B7" s="300" t="s">
        <v>55</v>
      </c>
      <c r="C7" s="284" t="s">
        <v>81</v>
      </c>
      <c r="D7" s="242" t="s">
        <v>35</v>
      </c>
      <c r="E7" s="242">
        <v>14.4</v>
      </c>
      <c r="F7" s="274">
        <v>4899.35</v>
      </c>
      <c r="G7" s="305"/>
    </row>
    <row r="8" spans="1:7" ht="12.75" customHeight="1">
      <c r="A8" s="144"/>
      <c r="B8" s="361" t="s">
        <v>43</v>
      </c>
      <c r="C8" s="181" t="s">
        <v>103</v>
      </c>
      <c r="D8" s="257" t="s">
        <v>35</v>
      </c>
      <c r="E8" s="283" t="s">
        <v>82</v>
      </c>
      <c r="F8" s="359">
        <v>6350.66</v>
      </c>
      <c r="G8" s="305"/>
    </row>
    <row r="9" spans="1:7" ht="12.75" customHeight="1">
      <c r="A9" s="144"/>
      <c r="B9" s="362"/>
      <c r="C9" s="181" t="s">
        <v>83</v>
      </c>
      <c r="D9" s="257" t="s">
        <v>35</v>
      </c>
      <c r="E9" s="283" t="s">
        <v>84</v>
      </c>
      <c r="F9" s="360"/>
      <c r="G9" s="305"/>
    </row>
    <row r="10" spans="1:7" ht="12.75" customHeight="1">
      <c r="A10" s="144"/>
      <c r="B10" s="362"/>
      <c r="C10" s="181" t="s">
        <v>85</v>
      </c>
      <c r="D10" s="257" t="s">
        <v>35</v>
      </c>
      <c r="E10" s="283" t="s">
        <v>86</v>
      </c>
      <c r="F10" s="360"/>
      <c r="G10" s="305"/>
    </row>
    <row r="11" spans="1:7" ht="12.75" customHeight="1">
      <c r="A11" s="144"/>
      <c r="B11" s="363"/>
      <c r="C11" s="181" t="s">
        <v>87</v>
      </c>
      <c r="D11" s="257" t="s">
        <v>88</v>
      </c>
      <c r="E11" s="283" t="s">
        <v>89</v>
      </c>
      <c r="F11" s="357"/>
      <c r="G11" s="305"/>
    </row>
    <row r="12" spans="1:7" ht="15.75" thickBot="1">
      <c r="A12" s="146"/>
      <c r="B12" s="186"/>
      <c r="C12" s="187"/>
      <c r="D12" s="188"/>
      <c r="E12" s="189" t="s">
        <v>38</v>
      </c>
      <c r="F12" s="190">
        <f>SUM(F5:F11)</f>
        <v>18374.28</v>
      </c>
      <c r="G12" s="149"/>
    </row>
    <row r="13" spans="1:10" ht="15">
      <c r="A13" s="144"/>
      <c r="B13" s="191"/>
      <c r="C13" s="192" t="s">
        <v>39</v>
      </c>
      <c r="D13" s="164"/>
      <c r="E13" s="193"/>
      <c r="F13" s="298"/>
      <c r="G13" s="150"/>
      <c r="J13" s="151"/>
    </row>
    <row r="14" spans="1:7" ht="12.75">
      <c r="A14" s="144"/>
      <c r="B14" s="301" t="s">
        <v>45</v>
      </c>
      <c r="C14" s="268" t="s">
        <v>78</v>
      </c>
      <c r="D14" s="281" t="s">
        <v>35</v>
      </c>
      <c r="E14" s="281">
        <v>903.7</v>
      </c>
      <c r="F14" s="282">
        <f>E14*1.8</f>
        <v>1626.66</v>
      </c>
      <c r="G14" s="269">
        <v>1.8</v>
      </c>
    </row>
    <row r="15" spans="1:7" ht="14.25" customHeight="1">
      <c r="A15" s="144"/>
      <c r="B15" s="301" t="s">
        <v>53</v>
      </c>
      <c r="C15" s="270" t="s">
        <v>79</v>
      </c>
      <c r="D15" s="281" t="s">
        <v>35</v>
      </c>
      <c r="E15" s="281">
        <v>903.7</v>
      </c>
      <c r="F15" s="282">
        <f>E15*1.8</f>
        <v>1626.66</v>
      </c>
      <c r="G15" s="269">
        <v>1.8</v>
      </c>
    </row>
    <row r="16" spans="1:7" ht="15.75" thickBot="1">
      <c r="A16" s="146"/>
      <c r="B16" s="186"/>
      <c r="C16" s="196"/>
      <c r="D16" s="197"/>
      <c r="E16" s="198" t="s">
        <v>38</v>
      </c>
      <c r="F16" s="199">
        <f>SUM(F14:F15)</f>
        <v>3253.32</v>
      </c>
      <c r="G16" s="149"/>
    </row>
    <row r="17" spans="1:7" s="155" customFormat="1" ht="15.75" thickBot="1">
      <c r="A17" s="153"/>
      <c r="B17" s="200"/>
      <c r="C17" s="201" t="s">
        <v>42</v>
      </c>
      <c r="D17" s="202"/>
      <c r="E17" s="202"/>
      <c r="F17" s="203"/>
      <c r="G17" s="154"/>
    </row>
    <row r="18" spans="1:7" s="155" customFormat="1" ht="21">
      <c r="A18" s="153"/>
      <c r="B18" s="364" t="s">
        <v>54</v>
      </c>
      <c r="C18" s="239" t="s">
        <v>94</v>
      </c>
      <c r="D18" s="240" t="s">
        <v>36</v>
      </c>
      <c r="E18" s="240">
        <v>60</v>
      </c>
      <c r="F18" s="367">
        <v>57217.38</v>
      </c>
      <c r="G18" s="278"/>
    </row>
    <row r="19" spans="1:7" s="155" customFormat="1" ht="12.75">
      <c r="A19" s="153"/>
      <c r="B19" s="365"/>
      <c r="C19" s="239" t="s">
        <v>95</v>
      </c>
      <c r="D19" s="240" t="s">
        <v>36</v>
      </c>
      <c r="E19" s="240">
        <v>80</v>
      </c>
      <c r="F19" s="367"/>
      <c r="G19" s="278"/>
    </row>
    <row r="20" spans="1:7" s="155" customFormat="1" ht="21">
      <c r="A20" s="153"/>
      <c r="B20" s="365"/>
      <c r="C20" s="239" t="s">
        <v>90</v>
      </c>
      <c r="D20" s="240" t="s">
        <v>37</v>
      </c>
      <c r="E20" s="240">
        <v>1</v>
      </c>
      <c r="F20" s="367"/>
      <c r="G20" s="278"/>
    </row>
    <row r="21" spans="1:7" s="155" customFormat="1" ht="12.75">
      <c r="A21" s="153"/>
      <c r="B21" s="365"/>
      <c r="C21" s="239" t="s">
        <v>91</v>
      </c>
      <c r="D21" s="240" t="s">
        <v>50</v>
      </c>
      <c r="E21" s="240">
        <v>1</v>
      </c>
      <c r="F21" s="367"/>
      <c r="G21" s="278"/>
    </row>
    <row r="22" spans="1:11" s="155" customFormat="1" ht="12.75">
      <c r="A22" s="153"/>
      <c r="B22" s="366"/>
      <c r="C22" s="239" t="s">
        <v>92</v>
      </c>
      <c r="D22" s="240" t="s">
        <v>37</v>
      </c>
      <c r="E22" s="240">
        <v>1</v>
      </c>
      <c r="F22" s="367"/>
      <c r="G22" s="278"/>
      <c r="K22" s="280"/>
    </row>
    <row r="23" spans="1:7" s="155" customFormat="1" ht="12.75">
      <c r="A23" s="153"/>
      <c r="B23" s="289" t="s">
        <v>52</v>
      </c>
      <c r="C23" s="246" t="s">
        <v>93</v>
      </c>
      <c r="D23" s="247" t="s">
        <v>37</v>
      </c>
      <c r="E23" s="248">
        <v>2</v>
      </c>
      <c r="F23" s="243">
        <v>2553.81</v>
      </c>
      <c r="G23" s="278"/>
    </row>
    <row r="24" spans="1:7" s="155" customFormat="1" ht="21">
      <c r="A24" s="156"/>
      <c r="B24" s="297" t="s">
        <v>40</v>
      </c>
      <c r="C24" s="239" t="s">
        <v>63</v>
      </c>
      <c r="D24" s="240" t="s">
        <v>36</v>
      </c>
      <c r="E24" s="240">
        <v>2</v>
      </c>
      <c r="F24" s="261">
        <v>2080.94</v>
      </c>
      <c r="G24" s="157"/>
    </row>
    <row r="25" spans="1:7" s="155" customFormat="1" ht="12.75">
      <c r="A25" s="156"/>
      <c r="B25" s="297" t="s">
        <v>55</v>
      </c>
      <c r="C25" s="241" t="s">
        <v>64</v>
      </c>
      <c r="D25" s="242" t="s">
        <v>37</v>
      </c>
      <c r="E25" s="242">
        <v>1</v>
      </c>
      <c r="F25" s="243">
        <v>4453.89</v>
      </c>
      <c r="G25" s="157"/>
    </row>
    <row r="26" spans="1:7" s="155" customFormat="1" ht="21">
      <c r="A26" s="156"/>
      <c r="B26" s="354" t="s">
        <v>53</v>
      </c>
      <c r="C26" s="244" t="s">
        <v>65</v>
      </c>
      <c r="D26" s="245" t="s">
        <v>35</v>
      </c>
      <c r="E26" s="245">
        <v>3.14</v>
      </c>
      <c r="F26" s="352">
        <v>5934.06</v>
      </c>
      <c r="G26" s="157"/>
    </row>
    <row r="27" spans="1:7" s="155" customFormat="1" ht="12.75">
      <c r="A27" s="156"/>
      <c r="B27" s="355"/>
      <c r="C27" s="244" t="s">
        <v>66</v>
      </c>
      <c r="D27" s="245" t="s">
        <v>37</v>
      </c>
      <c r="E27" s="245">
        <v>3</v>
      </c>
      <c r="F27" s="353"/>
      <c r="G27" s="158"/>
    </row>
    <row r="28" spans="1:7" s="155" customFormat="1" ht="15">
      <c r="A28" s="156"/>
      <c r="B28" s="297" t="s">
        <v>34</v>
      </c>
      <c r="C28" s="246" t="s">
        <v>67</v>
      </c>
      <c r="D28" s="247" t="s">
        <v>37</v>
      </c>
      <c r="E28" s="248">
        <v>1</v>
      </c>
      <c r="F28" s="249">
        <v>1122.39</v>
      </c>
      <c r="G28" s="306"/>
    </row>
    <row r="29" spans="1:7" s="155" customFormat="1" ht="15">
      <c r="A29" s="156"/>
      <c r="B29" s="252" t="s">
        <v>41</v>
      </c>
      <c r="C29" s="250" t="s">
        <v>68</v>
      </c>
      <c r="D29" s="251" t="s">
        <v>44</v>
      </c>
      <c r="E29" s="248">
        <v>8</v>
      </c>
      <c r="F29" s="253">
        <v>2663.3</v>
      </c>
      <c r="G29" s="306"/>
    </row>
    <row r="30" spans="1:7" s="155" customFormat="1" ht="15.75" thickBot="1">
      <c r="A30" s="160"/>
      <c r="B30" s="204"/>
      <c r="C30" s="205"/>
      <c r="D30" s="206"/>
      <c r="E30" s="189" t="s">
        <v>38</v>
      </c>
      <c r="F30" s="190">
        <f>SUM(F18:F29)</f>
        <v>76025.77</v>
      </c>
      <c r="G30" s="161"/>
    </row>
    <row r="31" spans="1:7" s="155" customFormat="1" ht="15">
      <c r="A31" s="153"/>
      <c r="B31" s="200"/>
      <c r="C31" s="207" t="s">
        <v>42</v>
      </c>
      <c r="D31" s="208"/>
      <c r="E31" s="208"/>
      <c r="F31" s="209"/>
      <c r="G31" s="162"/>
    </row>
    <row r="32" spans="1:7" s="155" customFormat="1" ht="14.25">
      <c r="A32" s="153"/>
      <c r="B32" s="200"/>
      <c r="C32" s="210" t="s">
        <v>39</v>
      </c>
      <c r="D32" s="202"/>
      <c r="E32" s="202"/>
      <c r="F32" s="211"/>
      <c r="G32" s="162"/>
    </row>
    <row r="33" spans="1:7" s="155" customFormat="1" ht="24.75" customHeight="1">
      <c r="A33" s="153"/>
      <c r="B33" s="180" t="s">
        <v>45</v>
      </c>
      <c r="C33" s="265" t="s">
        <v>76</v>
      </c>
      <c r="D33" s="164" t="s">
        <v>35</v>
      </c>
      <c r="E33" s="271">
        <v>903.7</v>
      </c>
      <c r="F33" s="293">
        <f>E33*G33</f>
        <v>488</v>
      </c>
      <c r="G33" s="302">
        <v>0.54</v>
      </c>
    </row>
    <row r="34" spans="1:7" s="155" customFormat="1" ht="22.5" customHeight="1">
      <c r="A34" s="153"/>
      <c r="B34" s="180" t="s">
        <v>53</v>
      </c>
      <c r="C34" s="266" t="s">
        <v>77</v>
      </c>
      <c r="D34" s="163" t="s">
        <v>35</v>
      </c>
      <c r="E34" s="271">
        <v>903.7</v>
      </c>
      <c r="F34" s="267">
        <f>E34*G34</f>
        <v>21499.02</v>
      </c>
      <c r="G34" s="302">
        <v>23.79</v>
      </c>
    </row>
    <row r="35" spans="1:7" ht="15.75" thickBot="1">
      <c r="A35" s="146"/>
      <c r="B35" s="186"/>
      <c r="C35" s="212"/>
      <c r="D35" s="213"/>
      <c r="E35" s="214" t="s">
        <v>38</v>
      </c>
      <c r="F35" s="190">
        <f>SUM(F33:F34)</f>
        <v>21987.02</v>
      </c>
      <c r="G35" s="149"/>
    </row>
    <row r="36" spans="1:10" ht="15">
      <c r="A36" s="144"/>
      <c r="B36" s="292"/>
      <c r="C36" s="215" t="s">
        <v>46</v>
      </c>
      <c r="D36" s="216"/>
      <c r="E36" s="216"/>
      <c r="F36" s="217"/>
      <c r="G36" s="166"/>
      <c r="J36" s="151">
        <f>F30+F35</f>
        <v>98012.79</v>
      </c>
    </row>
    <row r="37" spans="1:7" ht="15">
      <c r="A37" s="167"/>
      <c r="B37" s="159" t="s">
        <v>55</v>
      </c>
      <c r="C37" s="218" t="s">
        <v>47</v>
      </c>
      <c r="D37" s="163" t="s">
        <v>35</v>
      </c>
      <c r="E37" s="163">
        <v>16.8</v>
      </c>
      <c r="F37" s="219">
        <v>1696.89</v>
      </c>
      <c r="G37" s="168"/>
    </row>
    <row r="38" spans="1:12" ht="15.75" thickBot="1">
      <c r="A38" s="167"/>
      <c r="B38" s="294"/>
      <c r="C38" s="220"/>
      <c r="D38" s="194"/>
      <c r="E38" s="221" t="s">
        <v>38</v>
      </c>
      <c r="F38" s="190">
        <f>SUM(F37:F37)</f>
        <v>1696.89</v>
      </c>
      <c r="G38" s="169"/>
      <c r="K38" s="170"/>
      <c r="L38" s="171"/>
    </row>
    <row r="39" spans="1:12" ht="15">
      <c r="A39" s="141"/>
      <c r="B39" s="172"/>
      <c r="C39" s="222" t="s">
        <v>48</v>
      </c>
      <c r="D39" s="223"/>
      <c r="E39" s="223"/>
      <c r="F39" s="224"/>
      <c r="G39" s="173"/>
      <c r="K39" s="170"/>
      <c r="L39" s="170"/>
    </row>
    <row r="40" spans="1:12" ht="15">
      <c r="A40" s="144"/>
      <c r="B40" s="295" t="s">
        <v>54</v>
      </c>
      <c r="C40" s="254" t="s">
        <v>69</v>
      </c>
      <c r="D40" s="242" t="s">
        <v>37</v>
      </c>
      <c r="E40" s="255">
        <v>3</v>
      </c>
      <c r="F40" s="256">
        <v>218.24</v>
      </c>
      <c r="G40" s="173"/>
      <c r="K40" s="170"/>
      <c r="L40" s="170"/>
    </row>
    <row r="41" spans="1:12" ht="12.75">
      <c r="A41" s="144"/>
      <c r="B41" s="346" t="s">
        <v>40</v>
      </c>
      <c r="C41" s="174" t="s">
        <v>70</v>
      </c>
      <c r="D41" s="257" t="s">
        <v>50</v>
      </c>
      <c r="E41" s="257">
        <v>6</v>
      </c>
      <c r="F41" s="348">
        <v>924.47</v>
      </c>
      <c r="G41" s="173"/>
      <c r="K41" s="170"/>
      <c r="L41" s="170"/>
    </row>
    <row r="42" spans="1:12" ht="25.5">
      <c r="A42" s="144"/>
      <c r="B42" s="347"/>
      <c r="C42" s="258" t="s">
        <v>71</v>
      </c>
      <c r="D42" s="226" t="s">
        <v>37</v>
      </c>
      <c r="E42" s="226">
        <v>2</v>
      </c>
      <c r="F42" s="349"/>
      <c r="G42" s="173"/>
      <c r="K42" s="170"/>
      <c r="L42" s="170"/>
    </row>
    <row r="43" spans="1:12" ht="14.25" customHeight="1">
      <c r="A43" s="144"/>
      <c r="B43" s="346" t="s">
        <v>53</v>
      </c>
      <c r="C43" s="174" t="s">
        <v>72</v>
      </c>
      <c r="D43" s="257" t="s">
        <v>50</v>
      </c>
      <c r="E43" s="257">
        <v>1</v>
      </c>
      <c r="F43" s="350">
        <v>1228.3</v>
      </c>
      <c r="G43" s="173"/>
      <c r="K43" s="170"/>
      <c r="L43" s="170"/>
    </row>
    <row r="44" spans="1:12" ht="12.75">
      <c r="A44" s="144"/>
      <c r="B44" s="347"/>
      <c r="C44" s="174" t="s">
        <v>49</v>
      </c>
      <c r="D44" s="257" t="s">
        <v>50</v>
      </c>
      <c r="E44" s="257">
        <v>13</v>
      </c>
      <c r="F44" s="351"/>
      <c r="G44" s="173"/>
      <c r="K44" s="170"/>
      <c r="L44" s="170"/>
    </row>
    <row r="45" spans="1:12" ht="15">
      <c r="A45" s="152"/>
      <c r="B45" s="296" t="s">
        <v>41</v>
      </c>
      <c r="C45" s="254" t="s">
        <v>98</v>
      </c>
      <c r="D45" s="242" t="s">
        <v>37</v>
      </c>
      <c r="E45" s="255">
        <v>2</v>
      </c>
      <c r="F45" s="307">
        <v>490.56</v>
      </c>
      <c r="G45" s="173"/>
      <c r="K45" s="170"/>
      <c r="L45" s="170"/>
    </row>
    <row r="46" spans="1:7" ht="18" customHeight="1">
      <c r="A46" s="152"/>
      <c r="B46" s="346" t="s">
        <v>97</v>
      </c>
      <c r="C46" s="290" t="s">
        <v>101</v>
      </c>
      <c r="D46" s="291" t="s">
        <v>37</v>
      </c>
      <c r="E46" s="291">
        <v>8</v>
      </c>
      <c r="F46" s="350">
        <v>2611</v>
      </c>
      <c r="G46" s="173"/>
    </row>
    <row r="47" spans="1:7" ht="12.75">
      <c r="A47" s="152"/>
      <c r="B47" s="358"/>
      <c r="C47" s="290" t="s">
        <v>99</v>
      </c>
      <c r="D47" s="291" t="s">
        <v>37</v>
      </c>
      <c r="E47" s="291">
        <v>1</v>
      </c>
      <c r="F47" s="356"/>
      <c r="G47" s="173"/>
    </row>
    <row r="48" spans="1:7" ht="12.75">
      <c r="A48" s="152"/>
      <c r="B48" s="347"/>
      <c r="C48" s="290" t="s">
        <v>100</v>
      </c>
      <c r="D48" s="291" t="s">
        <v>37</v>
      </c>
      <c r="E48" s="291">
        <v>1</v>
      </c>
      <c r="F48" s="357"/>
      <c r="G48" s="173"/>
    </row>
    <row r="49" spans="1:7" ht="15.75" thickBot="1">
      <c r="A49" s="146"/>
      <c r="B49" s="186"/>
      <c r="C49" s="225"/>
      <c r="D49" s="213"/>
      <c r="E49" s="214" t="s">
        <v>38</v>
      </c>
      <c r="F49" s="190">
        <f>SUM(F40:F48)</f>
        <v>5472.57</v>
      </c>
      <c r="G49" s="173"/>
    </row>
    <row r="50" spans="1:7" ht="12.75" customHeight="1">
      <c r="A50" s="144"/>
      <c r="B50" s="292"/>
      <c r="C50" s="222" t="s">
        <v>48</v>
      </c>
      <c r="D50" s="226"/>
      <c r="E50" s="227"/>
      <c r="F50" s="228"/>
      <c r="G50" s="173"/>
    </row>
    <row r="51" spans="1:7" ht="15">
      <c r="A51" s="145"/>
      <c r="B51" s="195"/>
      <c r="C51" s="210" t="s">
        <v>39</v>
      </c>
      <c r="D51" s="194"/>
      <c r="E51" s="221"/>
      <c r="F51" s="229"/>
      <c r="G51" s="173"/>
    </row>
    <row r="52" spans="1:7" ht="12.75">
      <c r="A52" s="145"/>
      <c r="B52" s="259" t="s">
        <v>45</v>
      </c>
      <c r="C52" s="260" t="s">
        <v>73</v>
      </c>
      <c r="D52" s="261" t="s">
        <v>74</v>
      </c>
      <c r="E52" s="262">
        <v>2</v>
      </c>
      <c r="F52" s="263">
        <f>E52*G52</f>
        <v>3515</v>
      </c>
      <c r="G52" s="303">
        <v>1757.34</v>
      </c>
    </row>
    <row r="53" spans="1:7" ht="12.75">
      <c r="A53" s="145"/>
      <c r="B53" s="259" t="s">
        <v>53</v>
      </c>
      <c r="C53" s="264" t="s">
        <v>75</v>
      </c>
      <c r="D53" s="261" t="s">
        <v>37</v>
      </c>
      <c r="E53" s="262">
        <v>4</v>
      </c>
      <c r="F53" s="263">
        <f>E53*G53</f>
        <v>2054</v>
      </c>
      <c r="G53" s="303">
        <v>513.6</v>
      </c>
    </row>
    <row r="54" spans="1:7" s="178" customFormat="1" ht="13.5" thickBot="1">
      <c r="A54" s="146"/>
      <c r="B54" s="147"/>
      <c r="C54" s="185"/>
      <c r="D54" s="184"/>
      <c r="E54" s="165" t="s">
        <v>38</v>
      </c>
      <c r="F54" s="148">
        <f>SUM(F52:F53)</f>
        <v>5569</v>
      </c>
      <c r="G54" s="235"/>
    </row>
    <row r="55" spans="1:7" ht="13.5" thickBot="1">
      <c r="A55" s="175"/>
      <c r="B55" s="236"/>
      <c r="C55" s="237"/>
      <c r="D55" s="236"/>
      <c r="E55" s="176" t="s">
        <v>51</v>
      </c>
      <c r="F55" s="177">
        <f>F12+F16+F30+F35+F38+F49+F54</f>
        <v>132378.85</v>
      </c>
      <c r="G55" s="238"/>
    </row>
    <row r="56" spans="2:6" ht="15">
      <c r="B56" s="230"/>
      <c r="C56" s="231"/>
      <c r="D56" s="232"/>
      <c r="E56" s="233"/>
      <c r="F56" s="234"/>
    </row>
    <row r="57" spans="2:6" ht="15">
      <c r="B57" s="230"/>
      <c r="C57" s="231"/>
      <c r="D57" s="232"/>
      <c r="E57" s="233"/>
      <c r="F57" s="234"/>
    </row>
    <row r="58" spans="2:6" ht="14.25">
      <c r="B58" s="231" t="s">
        <v>20</v>
      </c>
      <c r="C58" s="232"/>
      <c r="D58" s="233" t="s">
        <v>21</v>
      </c>
      <c r="E58" s="234"/>
      <c r="F58" s="234"/>
    </row>
  </sheetData>
  <mergeCells count="14">
    <mergeCell ref="F46:F48"/>
    <mergeCell ref="B46:B48"/>
    <mergeCell ref="F8:F11"/>
    <mergeCell ref="B8:B11"/>
    <mergeCell ref="B18:B22"/>
    <mergeCell ref="F18:F22"/>
    <mergeCell ref="A1:G1"/>
    <mergeCell ref="A2:G2"/>
    <mergeCell ref="B41:B42"/>
    <mergeCell ref="F41:F42"/>
    <mergeCell ref="F43:F44"/>
    <mergeCell ref="B43:B44"/>
    <mergeCell ref="F26:F27"/>
    <mergeCell ref="B26:B2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2017-01-31T11:01:01Z</cp:lastPrinted>
  <dcterms:created xsi:type="dcterms:W3CDTF">2010-11-29T02:37:01Z</dcterms:created>
  <dcterms:modified xsi:type="dcterms:W3CDTF">2017-01-31T11:01:04Z</dcterms:modified>
  <cp:category/>
  <cp:version/>
  <cp:contentType/>
  <cp:contentStatus/>
</cp:coreProperties>
</file>