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49" sheetId="4" r:id="rId1"/>
    <sheet name="работа" sheetId="7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<sst xmlns="http://schemas.openxmlformats.org/spreadsheetml/2006/main" count="131" uniqueCount="91">
  <si>
    <t>Оплачиваемая общая площадь квартир, м2</t>
  </si>
  <si>
    <t>Показатели</t>
  </si>
  <si>
    <t>% оплаты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</si>
  <si>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</si>
  <si>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</si>
  <si>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</si>
  <si>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</si>
  <si>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</si>
  <si>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</si>
  <si>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</si>
  <si>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</si>
  <si>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</si>
  <si>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</si>
  <si>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</si>
  <si>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</si>
  <si>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</si>
  <si>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</si>
  <si>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</si>
  <si>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</si>
  <si>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</si>
  <si>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</si>
  <si>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Р.В. Федорова</t>
  </si>
  <si>
    <t>Содержание общего имущества</t>
  </si>
  <si>
    <t>Требование пожарной безопасности</t>
  </si>
  <si>
    <t xml:space="preserve">Всего тариф </t>
  </si>
  <si>
    <t>Улица Магистральная, дом 49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</si>
  <si>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</si>
  <si>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</si>
  <si>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</si>
  <si>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</si>
  <si>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</si>
  <si>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</si>
  <si>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</si>
  <si>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</si>
  <si>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м2</t>
  </si>
  <si>
    <t>м</t>
  </si>
  <si>
    <t>шт</t>
  </si>
  <si>
    <t>Всего:</t>
  </si>
  <si>
    <t>Техническое обслуживание</t>
  </si>
  <si>
    <t>апрель</t>
  </si>
  <si>
    <t>Сантехнические работы</t>
  </si>
  <si>
    <t>май</t>
  </si>
  <si>
    <t>Электротехнические работы</t>
  </si>
  <si>
    <t>шт.</t>
  </si>
  <si>
    <t>ИТОГО:</t>
  </si>
  <si>
    <r>
      <t xml:space="preserve">ул. Магистральная, д.49 -  </t>
    </r>
    <r>
      <rPr>
        <b/>
        <sz val="20"/>
        <color indexed="10"/>
        <rFont val="Arial Cyr"/>
        <family val="2"/>
      </rPr>
      <t>ООО "Статус 2"</t>
    </r>
  </si>
  <si>
    <t>март</t>
  </si>
  <si>
    <t>август</t>
  </si>
  <si>
    <t>январь</t>
  </si>
  <si>
    <t>июнь</t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</si>
  <si>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</si>
  <si>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</si>
  <si>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</si>
  <si>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</si>
  <si>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Начальник участка</t>
  </si>
  <si>
    <t>О.А. Басистюк</t>
  </si>
  <si>
    <t>Ремонт контейнерной площадки (сварка)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</si>
  <si>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</si>
  <si>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</si>
  <si>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</si>
  <si>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</si>
  <si>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</si>
  <si>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</si>
  <si>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</si>
  <si>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Смена сгонов у трубопроводов диаметром до 50 мм</t>
  </si>
  <si>
    <t>за 2016г.</t>
  </si>
  <si>
    <t>Смена дверных приборов навесы.</t>
  </si>
  <si>
    <t>Перевязка дверного полотна с уменьшением размера по высоте и ширине</t>
  </si>
  <si>
    <t>Установка блоков в наружных и внутренних дверных проемах в перегородках и деревянных нерубленых стенах, площадь проема до 3 м2</t>
  </si>
  <si>
    <t>Установка проушин на болерную</t>
  </si>
  <si>
    <t>Установка замка на боллерную</t>
  </si>
  <si>
    <t>Ремонт ступеней</t>
  </si>
  <si>
    <t>Укрепление проушин</t>
  </si>
  <si>
    <t>Смена дверных приборов замки.</t>
  </si>
  <si>
    <t>2</t>
  </si>
  <si>
    <t>Заглушки для стальных труб д15</t>
  </si>
  <si>
    <t>Установка заглушек диаметром диаметром трубопроводов до 100 мм</t>
  </si>
  <si>
    <t>Установили заглушку ф15</t>
  </si>
  <si>
    <t>Восстановление системы ТВС</t>
  </si>
  <si>
    <t>Смена ламп</t>
  </si>
  <si>
    <t>Покраска мусорных контейнеров</t>
  </si>
  <si>
    <t>шт/м2</t>
  </si>
  <si>
    <t>3/16,8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</si>
  <si>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</si>
  <si>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</si>
  <si>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</si>
  <si>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Отчет Обслуживающей организации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</si>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</sst>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.0"/>
    <numFmt numFmtId="169" formatCode="#,##0_р_."/>
  </numFmts>
  <fonts count="3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i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>
      <alignment vertical="top"/>
      <protection locked="0"/>
    </xf>
  </cellStyleXfs>
  <cellXfs count="3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" fontId="12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vertical="top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4" fontId="2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4" fontId="0" fillId="0" borderId="0" xfId="0" applyNumberFormat="1"/>
    <xf numFmtId="4" fontId="5" fillId="4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 textRotation="90" wrapText="1"/>
    </xf>
    <xf numFmtId="0" fontId="19" fillId="4" borderId="42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/>
    </xf>
    <xf numFmtId="4" fontId="0" fillId="4" borderId="43" xfId="0" applyNumberFormat="1" applyFill="1" applyBorder="1"/>
    <xf numFmtId="0" fontId="0" fillId="4" borderId="44" xfId="0" applyFill="1" applyBorder="1"/>
    <xf numFmtId="0" fontId="12" fillId="4" borderId="8" xfId="0" applyFont="1" applyFill="1" applyBorder="1" applyAlignment="1">
      <alignment horizontal="center" vertical="center" textRotation="90" wrapText="1"/>
    </xf>
    <xf numFmtId="0" fontId="0" fillId="4" borderId="45" xfId="0" applyFill="1" applyBorder="1"/>
    <xf numFmtId="0" fontId="12" fillId="4" borderId="23" xfId="0" applyFont="1" applyFill="1" applyBorder="1" applyAlignment="1">
      <alignment horizontal="center" vertical="center" textRotation="90" wrapText="1"/>
    </xf>
    <xf numFmtId="0" fontId="19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20" fillId="0" borderId="42" xfId="0" applyFont="1" applyBorder="1" applyAlignment="1">
      <alignment horizontal="center" vertical="center" wrapText="1"/>
    </xf>
    <xf numFmtId="4" fontId="0" fillId="4" borderId="42" xfId="0" applyNumberFormat="1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21" fillId="0" borderId="43" xfId="0" applyFont="1" applyBorder="1" applyAlignment="1">
      <alignment horizontal="center" vertical="center" wrapText="1"/>
    </xf>
    <xf numFmtId="4" fontId="0" fillId="4" borderId="43" xfId="0" applyNumberFormat="1" applyFill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2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20" fillId="0" borderId="42" xfId="0" applyFont="1" applyBorder="1" applyAlignment="1">
      <alignment horizontal="center" vertical="center"/>
    </xf>
    <xf numFmtId="4" fontId="20" fillId="0" borderId="42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23" fillId="0" borderId="9" xfId="0" applyFont="1" applyBorder="1" applyAlignment="1">
      <alignment wrapText="1"/>
    </xf>
    <xf numFmtId="0" fontId="1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3" fillId="0" borderId="9" xfId="0" applyFont="1" applyBorder="1" applyAlignment="1">
      <alignment horizontal="center" wrapText="1"/>
    </xf>
    <xf numFmtId="0" fontId="19" fillId="4" borderId="47" xfId="0" applyFont="1" applyFill="1" applyBorder="1" applyAlignment="1">
      <alignment vertical="center"/>
    </xf>
    <xf numFmtId="0" fontId="24" fillId="0" borderId="0" xfId="0" applyFont="1" applyAlignment="1">
      <alignment horizontal="left"/>
    </xf>
    <xf numFmtId="4" fontId="8" fillId="0" borderId="3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29" fillId="0" borderId="9" xfId="0" applyFont="1" applyBorder="1" applyAlignment="1">
      <alignment vertical="top" wrapText="1"/>
    </xf>
    <xf numFmtId="0" fontId="30" fillId="0" borderId="9" xfId="0" applyFont="1" applyBorder="1" applyAlignment="1">
      <alignment vertical="top" wrapText="1"/>
    </xf>
    <xf numFmtId="0" fontId="30" fillId="0" borderId="9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31" fillId="4" borderId="47" xfId="0" applyFont="1" applyFill="1" applyBorder="1" applyAlignment="1">
      <alignment horizontal="left" vertical="center" wrapText="1"/>
    </xf>
    <xf numFmtId="0" fontId="31" fillId="4" borderId="9" xfId="0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31" fillId="4" borderId="9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18" fillId="4" borderId="9" xfId="0" applyFont="1" applyFill="1" applyBorder="1" applyAlignment="1">
      <alignment vertical="top" wrapText="1"/>
    </xf>
    <xf numFmtId="0" fontId="18" fillId="4" borderId="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4" fontId="0" fillId="0" borderId="9" xfId="0" applyNumberFormat="1" applyBorder="1" applyAlignment="1">
      <alignment horizontal="center" vertical="center"/>
    </xf>
    <xf numFmtId="0" fontId="0" fillId="4" borderId="40" xfId="0" applyFill="1" applyBorder="1"/>
    <xf numFmtId="0" fontId="0" fillId="0" borderId="9" xfId="0" applyFont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vertical="center"/>
    </xf>
    <xf numFmtId="4" fontId="8" fillId="4" borderId="42" xfId="0" applyNumberFormat="1" applyFont="1" applyFill="1" applyBorder="1" applyAlignment="1">
      <alignment vertical="center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wrapText="1"/>
    </xf>
    <xf numFmtId="0" fontId="18" fillId="4" borderId="9" xfId="0" applyFont="1" applyFill="1" applyBorder="1" applyAlignment="1">
      <alignment horizontal="center" wrapText="1"/>
    </xf>
    <xf numFmtId="49" fontId="18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4" fontId="0" fillId="4" borderId="9" xfId="0" applyNumberFormat="1" applyFill="1" applyBorder="1" applyAlignment="1">
      <alignment horizontal="center"/>
    </xf>
    <xf numFmtId="0" fontId="32" fillId="0" borderId="42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19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 wrapText="1"/>
    </xf>
    <xf numFmtId="0" fontId="0" fillId="4" borderId="10" xfId="0" applyFill="1" applyBorder="1"/>
    <xf numFmtId="0" fontId="29" fillId="0" borderId="9" xfId="0" applyFont="1" applyBorder="1" applyAlignment="1">
      <alignment horizontal="center" vertical="top" wrapText="1"/>
    </xf>
    <xf numFmtId="2" fontId="29" fillId="0" borderId="9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center" vertical="center" textRotation="90" wrapText="1"/>
      <protection locked="0"/>
    </xf>
    <xf numFmtId="0" fontId="9" fillId="0" borderId="48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6" borderId="51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6" borderId="5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43" xfId="0" applyNumberFormat="1" applyFill="1" applyBorder="1" applyAlignment="1">
      <alignment horizontal="center" vertical="center"/>
    </xf>
    <xf numFmtId="4" fontId="0" fillId="4" borderId="42" xfId="0" applyNumberFormat="1" applyFill="1" applyBorder="1" applyAlignment="1">
      <alignment horizontal="center" vertical="center"/>
    </xf>
    <xf numFmtId="0" fontId="19" fillId="4" borderId="9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9" fillId="4" borderId="14" xfId="0" applyFont="1" applyFill="1" applyBorder="1" applyAlignment="1">
      <alignment vertical="center"/>
    </xf>
    <xf numFmtId="0" fontId="0" fillId="0" borderId="42" xfId="0" applyFont="1" applyBorder="1" applyAlignment="1">
      <alignment/>
    </xf>
    <xf numFmtId="165" fontId="9" fillId="0" borderId="7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O51"/>
  <sheetViews>
    <sheetView tabSelected="1" workbookViewId="0" topLeftCell="A1">
      <selection activeCell="F53" sqref="F53"/>
    </sheetView>
  </sheetViews>
  <sheetFormatPr defaultColWidth="9.00390625" defaultRowHeight="12.75"/>
  <cols>
    <col min="1" max="1" width="22.125" style="1" customWidth="1"/>
    <col min="2" max="2" width="8.375" style="1" customWidth="1"/>
    <col min="3" max="4" width="9.87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0" t="s">
        <v>50</v>
      </c>
      <c r="L2" s="230"/>
      <c r="M2" s="230"/>
      <c r="N2" s="230"/>
    </row>
    <row r="3" spans="11:14" ht="15.75">
      <c r="K3" s="230" t="s">
        <v>51</v>
      </c>
      <c r="L3" s="230"/>
      <c r="M3" s="230"/>
      <c r="N3" s="230"/>
    </row>
    <row r="4" spans="11:14" ht="15.75">
      <c r="K4" s="230" t="s">
        <v>52</v>
      </c>
      <c r="L4" s="230"/>
      <c r="M4" s="230"/>
      <c r="N4" s="230"/>
    </row>
    <row r="7" spans="1:15" s="3" customFormat="1" ht="15.75">
      <c r="A7" s="292" t="s">
        <v>86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5" ht="18.75">
      <c r="A8" s="293" t="s">
        <v>25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</row>
    <row r="9" spans="1:15" ht="19.5" thickBot="1">
      <c r="A9" s="4" t="s">
        <v>0</v>
      </c>
      <c r="B9" s="127"/>
      <c r="C9" s="127"/>
      <c r="D9" s="286"/>
      <c r="E9" s="5">
        <v>893.5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</row>
    <row r="10" spans="1:15" s="6" customFormat="1" ht="14.25" customHeight="1">
      <c r="A10" s="294" t="s">
        <v>1</v>
      </c>
      <c r="B10" s="296" t="s">
        <v>2</v>
      </c>
      <c r="C10" s="299" t="s">
        <v>24</v>
      </c>
      <c r="D10" s="343" t="s">
        <v>85</v>
      </c>
      <c r="E10" s="299" t="s">
        <v>3</v>
      </c>
      <c r="F10" s="301" t="s">
        <v>4</v>
      </c>
      <c r="G10" s="303" t="s">
        <v>5</v>
      </c>
      <c r="H10" s="303"/>
      <c r="I10" s="303"/>
      <c r="J10" s="304"/>
      <c r="K10" s="301" t="s">
        <v>6</v>
      </c>
      <c r="L10" s="305" t="s">
        <v>5</v>
      </c>
      <c r="M10" s="305"/>
      <c r="N10" s="305"/>
      <c r="O10" s="306"/>
    </row>
    <row r="11" spans="1:15" s="6" customFormat="1" ht="37.5" customHeight="1">
      <c r="A11" s="295"/>
      <c r="B11" s="297"/>
      <c r="C11" s="300"/>
      <c r="D11" s="344"/>
      <c r="E11" s="300"/>
      <c r="F11" s="302"/>
      <c r="G11" s="309" t="s">
        <v>7</v>
      </c>
      <c r="H11" s="309" t="s">
        <v>8</v>
      </c>
      <c r="I11" s="309" t="s">
        <v>9</v>
      </c>
      <c r="J11" s="308" t="s">
        <v>10</v>
      </c>
      <c r="K11" s="302"/>
      <c r="L11" s="307" t="s">
        <v>22</v>
      </c>
      <c r="M11" s="309" t="s">
        <v>11</v>
      </c>
      <c r="N11" s="307" t="s">
        <v>23</v>
      </c>
      <c r="O11" s="308" t="s">
        <v>12</v>
      </c>
    </row>
    <row r="12" spans="1:15" s="6" customFormat="1" ht="44.25" customHeight="1" thickBot="1">
      <c r="A12" s="295"/>
      <c r="B12" s="298"/>
      <c r="C12" s="300"/>
      <c r="D12" s="345"/>
      <c r="E12" s="300"/>
      <c r="F12" s="302"/>
      <c r="G12" s="309"/>
      <c r="H12" s="309"/>
      <c r="I12" s="309"/>
      <c r="J12" s="308"/>
      <c r="K12" s="302"/>
      <c r="L12" s="307"/>
      <c r="M12" s="309"/>
      <c r="N12" s="307"/>
      <c r="O12" s="308"/>
    </row>
    <row r="13" spans="1:15" s="15" customFormat="1" ht="14.25" customHeight="1" hidden="1">
      <c r="A13" s="7"/>
      <c r="B13" s="8"/>
      <c r="C13" s="9"/>
      <c r="D13" s="10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341"/>
      <c r="E14" s="19"/>
      <c r="F14" s="20"/>
      <c r="G14" s="21"/>
      <c r="H14" s="21"/>
      <c r="I14" s="21"/>
      <c r="J14" s="22"/>
      <c r="K14" s="23"/>
      <c r="L14" s="24"/>
      <c r="M14" s="24"/>
      <c r="N14" s="24"/>
      <c r="O14" s="25"/>
    </row>
    <row r="15" spans="1:15" ht="12.75" hidden="1">
      <c r="A15" s="16"/>
      <c r="B15" s="26"/>
      <c r="C15" s="18"/>
      <c r="D15" s="341"/>
      <c r="E15" s="19"/>
      <c r="F15" s="20"/>
      <c r="G15" s="21"/>
      <c r="H15" s="21"/>
      <c r="I15" s="21"/>
      <c r="J15" s="22"/>
      <c r="K15" s="23"/>
      <c r="L15" s="21"/>
      <c r="M15" s="21"/>
      <c r="N15" s="21"/>
      <c r="O15" s="22"/>
    </row>
    <row r="16" spans="1:15" ht="13.5" hidden="1" thickBot="1">
      <c r="A16" s="27"/>
      <c r="B16" s="28"/>
      <c r="C16" s="29"/>
      <c r="D16" s="342"/>
      <c r="E16" s="30"/>
      <c r="F16" s="31"/>
      <c r="G16" s="32"/>
      <c r="H16" s="32"/>
      <c r="I16" s="32"/>
      <c r="J16" s="33"/>
      <c r="K16" s="34"/>
      <c r="L16" s="32"/>
      <c r="M16" s="32"/>
      <c r="N16" s="32"/>
      <c r="O16" s="33"/>
    </row>
    <row r="17" spans="1:15" s="46" customFormat="1" ht="13.5" hidden="1" thickBot="1">
      <c r="A17" s="35"/>
      <c r="B17" s="36"/>
      <c r="C17" s="37"/>
      <c r="D17" s="39"/>
      <c r="E17" s="39"/>
      <c r="F17" s="40"/>
      <c r="G17" s="41"/>
      <c r="H17" s="41"/>
      <c r="I17" s="41"/>
      <c r="J17" s="42"/>
      <c r="K17" s="43"/>
      <c r="L17" s="44"/>
      <c r="M17" s="44"/>
      <c r="N17" s="44"/>
      <c r="O17" s="45"/>
    </row>
    <row r="18" spans="1:15" ht="12.75" hidden="1">
      <c r="A18" s="47"/>
      <c r="B18" s="48"/>
      <c r="C18" s="49"/>
      <c r="D18" s="49"/>
      <c r="E18" s="49"/>
      <c r="F18" s="49"/>
      <c r="G18" s="50"/>
      <c r="H18" s="50"/>
      <c r="I18" s="50"/>
      <c r="J18" s="50"/>
      <c r="K18" s="51"/>
      <c r="L18" s="52"/>
      <c r="M18" s="52"/>
      <c r="N18" s="52"/>
      <c r="O18" s="53"/>
    </row>
    <row r="19" spans="1:15" s="15" customFormat="1" ht="12.75" customHeight="1" hidden="1">
      <c r="A19" s="54"/>
      <c r="B19" s="55"/>
      <c r="C19" s="56"/>
      <c r="D19" s="56"/>
      <c r="E19" s="56"/>
      <c r="F19" s="57"/>
      <c r="G19" s="58"/>
      <c r="H19" s="58"/>
      <c r="I19" s="58"/>
      <c r="J19" s="59"/>
      <c r="K19" s="57"/>
      <c r="L19" s="58"/>
      <c r="M19" s="58"/>
      <c r="N19" s="58"/>
      <c r="O19" s="59"/>
    </row>
    <row r="20" spans="1:15" ht="12.75" hidden="1">
      <c r="A20" s="16"/>
      <c r="B20" s="17"/>
      <c r="C20" s="60"/>
      <c r="D20" s="60"/>
      <c r="E20" s="60"/>
      <c r="F20" s="20"/>
      <c r="G20" s="21"/>
      <c r="H20" s="21"/>
      <c r="I20" s="21"/>
      <c r="J20" s="22"/>
      <c r="K20" s="23"/>
      <c r="L20" s="24"/>
      <c r="M20" s="24"/>
      <c r="N20" s="24"/>
      <c r="O20" s="25"/>
    </row>
    <row r="21" spans="1:15" ht="12.75" hidden="1">
      <c r="A21" s="16"/>
      <c r="B21" s="26"/>
      <c r="C21" s="60"/>
      <c r="D21" s="60"/>
      <c r="E21" s="60"/>
      <c r="F21" s="20"/>
      <c r="G21" s="21"/>
      <c r="H21" s="21"/>
      <c r="I21" s="21"/>
      <c r="J21" s="22"/>
      <c r="K21" s="23"/>
      <c r="L21" s="21"/>
      <c r="M21" s="21"/>
      <c r="N21" s="21"/>
      <c r="O21" s="22"/>
    </row>
    <row r="22" spans="1:15" ht="13.5" hidden="1" thickBot="1">
      <c r="A22" s="27"/>
      <c r="B22" s="28"/>
      <c r="C22" s="61"/>
      <c r="D22" s="61"/>
      <c r="E22" s="61"/>
      <c r="F22" s="62"/>
      <c r="G22" s="63"/>
      <c r="H22" s="63"/>
      <c r="I22" s="63"/>
      <c r="J22" s="64"/>
      <c r="K22" s="65"/>
      <c r="L22" s="63"/>
      <c r="M22" s="63"/>
      <c r="N22" s="63"/>
      <c r="O22" s="64"/>
    </row>
    <row r="23" spans="1:15" ht="13.5" hidden="1" thickBot="1">
      <c r="A23" s="66"/>
      <c r="B23" s="67"/>
      <c r="C23" s="37"/>
      <c r="D23" s="37"/>
      <c r="E23" s="37"/>
      <c r="F23" s="68"/>
      <c r="G23" s="38"/>
      <c r="H23" s="38"/>
      <c r="I23" s="38"/>
      <c r="J23" s="69"/>
      <c r="K23" s="65"/>
      <c r="L23" s="70"/>
      <c r="M23" s="70"/>
      <c r="N23" s="70"/>
      <c r="O23" s="71"/>
    </row>
    <row r="24" spans="1:15" ht="12.75" hidden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4"/>
      <c r="L24" s="73"/>
      <c r="M24" s="73"/>
      <c r="N24" s="73"/>
      <c r="O24" s="75"/>
    </row>
    <row r="25" spans="1:15" ht="12.75" hidden="1">
      <c r="A25" s="7"/>
      <c r="B25" s="8"/>
      <c r="C25" s="9"/>
      <c r="D25" s="9"/>
      <c r="E25" s="9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0"/>
      <c r="D26" s="60"/>
      <c r="E26" s="60"/>
      <c r="F26" s="20"/>
      <c r="G26" s="21"/>
      <c r="H26" s="21"/>
      <c r="I26" s="21"/>
      <c r="J26" s="22"/>
      <c r="K26" s="23"/>
      <c r="L26" s="24"/>
      <c r="M26" s="24"/>
      <c r="N26" s="24"/>
      <c r="O26" s="25"/>
    </row>
    <row r="27" spans="1:15" ht="26.25" customHeight="1" hidden="1">
      <c r="A27" s="16"/>
      <c r="B27" s="26"/>
      <c r="C27" s="60"/>
      <c r="D27" s="60"/>
      <c r="E27" s="60"/>
      <c r="F27" s="20"/>
      <c r="G27" s="21"/>
      <c r="H27" s="21"/>
      <c r="I27" s="21"/>
      <c r="J27" s="22"/>
      <c r="K27" s="23"/>
      <c r="L27" s="21"/>
      <c r="M27" s="21"/>
      <c r="N27" s="21"/>
      <c r="O27" s="22"/>
    </row>
    <row r="28" spans="1:15" ht="13.5" hidden="1" thickBot="1">
      <c r="A28" s="27"/>
      <c r="B28" s="28"/>
      <c r="C28" s="61"/>
      <c r="D28" s="61"/>
      <c r="E28" s="61"/>
      <c r="F28" s="62"/>
      <c r="G28" s="63"/>
      <c r="H28" s="63"/>
      <c r="I28" s="63"/>
      <c r="J28" s="64"/>
      <c r="K28" s="65"/>
      <c r="L28" s="63"/>
      <c r="M28" s="63"/>
      <c r="N28" s="63"/>
      <c r="O28" s="64"/>
    </row>
    <row r="29" spans="1:15" ht="13.5" hidden="1" thickBot="1">
      <c r="A29" s="66"/>
      <c r="B29" s="67"/>
      <c r="C29" s="37"/>
      <c r="D29" s="37"/>
      <c r="E29" s="37"/>
      <c r="F29" s="68"/>
      <c r="G29" s="38"/>
      <c r="H29" s="38"/>
      <c r="I29" s="38"/>
      <c r="J29" s="69"/>
      <c r="K29" s="62"/>
      <c r="L29" s="70"/>
      <c r="M29" s="70"/>
      <c r="N29" s="70"/>
      <c r="O29" s="71"/>
    </row>
    <row r="30" spans="1:15" ht="13.5" thickBo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4"/>
      <c r="L30" s="73"/>
      <c r="M30" s="73"/>
      <c r="N30" s="73"/>
      <c r="O30" s="75"/>
    </row>
    <row r="31" spans="1:15" s="110" customFormat="1" ht="18" customHeight="1" thickBot="1">
      <c r="A31" s="104" t="s">
        <v>13</v>
      </c>
      <c r="B31" s="105"/>
      <c r="C31" s="106">
        <f>E31+D31</f>
        <v>12.4</v>
      </c>
      <c r="D31" s="106">
        <v>1.35</v>
      </c>
      <c r="E31" s="106">
        <f>F31+K31</f>
        <v>11.05</v>
      </c>
      <c r="F31" s="106">
        <f>G31+H31+I31+J31</f>
        <v>5.1</v>
      </c>
      <c r="G31" s="107">
        <f>4.11-1.35</f>
        <v>2.76</v>
      </c>
      <c r="H31" s="108">
        <v>1.09</v>
      </c>
      <c r="I31" s="108">
        <v>0.45</v>
      </c>
      <c r="J31" s="108">
        <v>0.8</v>
      </c>
      <c r="K31" s="106">
        <f>L31+M31+N31+O31</f>
        <v>5.95</v>
      </c>
      <c r="L31" s="107">
        <v>0.45</v>
      </c>
      <c r="M31" s="108">
        <v>2.56</v>
      </c>
      <c r="N31" s="108">
        <v>0.28</v>
      </c>
      <c r="O31" s="109">
        <v>2.66</v>
      </c>
    </row>
    <row r="32" spans="1:15" ht="24.75" customHeight="1" thickBot="1">
      <c r="A32" s="16" t="s">
        <v>87</v>
      </c>
      <c r="B32" s="17">
        <v>1</v>
      </c>
      <c r="C32" s="76">
        <f>C31*E9*12</f>
        <v>132952.8</v>
      </c>
      <c r="D32" s="76">
        <f>D31*E9*12</f>
        <v>14474.7</v>
      </c>
      <c r="E32" s="60">
        <f>F32+K32</f>
        <v>118479</v>
      </c>
      <c r="F32" s="60">
        <f>G32+H32+I32+J32</f>
        <v>54683</v>
      </c>
      <c r="G32" s="77">
        <f>G31/C31*C32</f>
        <v>29593</v>
      </c>
      <c r="H32" s="21">
        <f>H31/C31*C32</f>
        <v>11687</v>
      </c>
      <c r="I32" s="21">
        <f>I31/C31*C32</f>
        <v>4825</v>
      </c>
      <c r="J32" s="22">
        <f>J31/C31*C32</f>
        <v>8578</v>
      </c>
      <c r="K32" s="124">
        <f>L32+M32+N32+O32</f>
        <v>63796</v>
      </c>
      <c r="L32" s="78">
        <f>L31/C31*C32</f>
        <v>4825</v>
      </c>
      <c r="M32" s="24">
        <f>M31/C31*C32</f>
        <v>27448</v>
      </c>
      <c r="N32" s="24">
        <f>N31/C31*C32</f>
        <v>3002</v>
      </c>
      <c r="O32" s="25">
        <f>O31/C31*C32</f>
        <v>28521</v>
      </c>
    </row>
    <row r="33" spans="1:15" ht="26.25" customHeight="1" thickBot="1">
      <c r="A33" s="117" t="s">
        <v>88</v>
      </c>
      <c r="B33" s="118">
        <f>(C33/C32)%*100</f>
        <v>0.6558</v>
      </c>
      <c r="C33" s="119">
        <v>87187.7</v>
      </c>
      <c r="D33" s="119">
        <f>D31/C31*C33</f>
        <v>9492.2</v>
      </c>
      <c r="E33" s="120">
        <f>F33+K33</f>
        <v>77695</v>
      </c>
      <c r="F33" s="120">
        <f>G33+H33+I33+J33</f>
        <v>35859</v>
      </c>
      <c r="G33" s="121">
        <f>G31/C31*C33</f>
        <v>19406</v>
      </c>
      <c r="H33" s="122">
        <f>H31/C31*C33</f>
        <v>7664</v>
      </c>
      <c r="I33" s="122">
        <f>I31/C31*C33</f>
        <v>3164</v>
      </c>
      <c r="J33" s="123">
        <f>J31/C31*C33</f>
        <v>5625</v>
      </c>
      <c r="K33" s="125">
        <f aca="true" t="shared" si="0" ref="K33:K35">L33+M33+N33+O33</f>
        <v>41836</v>
      </c>
      <c r="L33" s="121">
        <f>L31/C31*C33</f>
        <v>3164</v>
      </c>
      <c r="M33" s="122">
        <f>M31/C31*C33</f>
        <v>18000</v>
      </c>
      <c r="N33" s="122">
        <f>N31/C31*C33</f>
        <v>1969</v>
      </c>
      <c r="O33" s="123">
        <f>O31/C31*C33</f>
        <v>18703</v>
      </c>
    </row>
    <row r="34" spans="1:15" ht="34.5" customHeight="1" thickBot="1">
      <c r="A34" s="111" t="s">
        <v>89</v>
      </c>
      <c r="B34" s="112"/>
      <c r="C34" s="113">
        <f>E34</f>
        <v>127569</v>
      </c>
      <c r="D34" s="113">
        <f>D32</f>
        <v>14475</v>
      </c>
      <c r="E34" s="113">
        <f>F34+K34</f>
        <v>127569</v>
      </c>
      <c r="F34" s="113">
        <f>G34+H34+I34+J34</f>
        <v>63773</v>
      </c>
      <c r="G34" s="114">
        <f>16297.21+3216.6</f>
        <v>19514</v>
      </c>
      <c r="H34" s="115">
        <f>13564.04+21738.86</f>
        <v>35303</v>
      </c>
      <c r="I34" s="115">
        <f>1689.61+5569</f>
        <v>7259</v>
      </c>
      <c r="J34" s="116">
        <v>1697</v>
      </c>
      <c r="K34" s="126">
        <f t="shared" si="0"/>
        <v>63796</v>
      </c>
      <c r="L34" s="114">
        <f aca="true" t="shared" si="1" ref="L34:O34">L32</f>
        <v>4825</v>
      </c>
      <c r="M34" s="115">
        <f t="shared" si="1"/>
        <v>27448</v>
      </c>
      <c r="N34" s="115">
        <f t="shared" si="1"/>
        <v>3002</v>
      </c>
      <c r="O34" s="116">
        <f t="shared" si="1"/>
        <v>28521</v>
      </c>
    </row>
    <row r="35" spans="1:15" ht="24.75" customHeight="1" thickBot="1">
      <c r="A35" s="66" t="s">
        <v>14</v>
      </c>
      <c r="B35" s="67"/>
      <c r="C35" s="79">
        <f>C34-C33</f>
        <v>40381</v>
      </c>
      <c r="D35" s="79"/>
      <c r="E35" s="79">
        <f>F35+K35</f>
        <v>49874</v>
      </c>
      <c r="F35" s="79">
        <f>G35+H35+I35+J35</f>
        <v>27914</v>
      </c>
      <c r="G35" s="80">
        <f>G34-G33</f>
        <v>108</v>
      </c>
      <c r="H35" s="38">
        <f>H34-H33</f>
        <v>27639</v>
      </c>
      <c r="I35" s="38">
        <f>I34-I33</f>
        <v>4095</v>
      </c>
      <c r="J35" s="69">
        <f>J34-J33</f>
        <v>-3928</v>
      </c>
      <c r="K35" s="231">
        <f t="shared" si="0"/>
        <v>21960</v>
      </c>
      <c r="L35" s="81">
        <f>L34-L33</f>
        <v>1661</v>
      </c>
      <c r="M35" s="82">
        <f aca="true" t="shared" si="2" ref="M35:O35">M34-M33</f>
        <v>9448</v>
      </c>
      <c r="N35" s="82">
        <f t="shared" si="2"/>
        <v>1033</v>
      </c>
      <c r="O35" s="103">
        <f t="shared" si="2"/>
        <v>9818</v>
      </c>
    </row>
    <row r="36" spans="1:15" s="2" customFormat="1" ht="24" customHeight="1" thickBot="1">
      <c r="A36" s="288" t="s">
        <v>90</v>
      </c>
      <c r="B36" s="289"/>
      <c r="C36" s="289"/>
      <c r="D36" s="289"/>
      <c r="E36" s="289"/>
      <c r="F36" s="290">
        <v>140174.2</v>
      </c>
      <c r="G36" s="291"/>
      <c r="H36" s="73"/>
      <c r="I36" s="73"/>
      <c r="J36" s="73"/>
      <c r="K36" s="83"/>
      <c r="L36" s="73"/>
      <c r="M36" s="73"/>
      <c r="N36" s="73"/>
      <c r="O36" s="73"/>
    </row>
    <row r="38" spans="1:15" s="2" customFormat="1" ht="12.75" customHeight="1" hidden="1">
      <c r="A38" s="310" t="s">
        <v>15</v>
      </c>
      <c r="B38" s="313" t="s">
        <v>16</v>
      </c>
      <c r="C38" s="316"/>
      <c r="D38" s="287"/>
      <c r="E38" s="316"/>
      <c r="F38" s="316"/>
      <c r="G38" s="318"/>
      <c r="H38" s="318"/>
      <c r="I38" s="318"/>
      <c r="J38" s="318"/>
      <c r="K38" s="316"/>
      <c r="L38" s="318"/>
      <c r="M38" s="318"/>
      <c r="N38" s="318"/>
      <c r="O38" s="318"/>
    </row>
    <row r="39" spans="1:15" s="2" customFormat="1" ht="12.75" customHeight="1" hidden="1">
      <c r="A39" s="311"/>
      <c r="B39" s="314"/>
      <c r="C39" s="316"/>
      <c r="D39" s="287"/>
      <c r="E39" s="316"/>
      <c r="F39" s="316"/>
      <c r="G39" s="319"/>
      <c r="H39" s="319"/>
      <c r="I39" s="319"/>
      <c r="J39" s="319"/>
      <c r="K39" s="316"/>
      <c r="L39" s="319"/>
      <c r="M39" s="319"/>
      <c r="N39" s="319"/>
      <c r="O39" s="319"/>
    </row>
    <row r="40" spans="1:15" s="84" customFormat="1" ht="60" customHeight="1" hidden="1">
      <c r="A40" s="312"/>
      <c r="B40" s="315"/>
      <c r="C40" s="316"/>
      <c r="D40" s="287"/>
      <c r="E40" s="316"/>
      <c r="F40" s="316"/>
      <c r="G40" s="319"/>
      <c r="H40" s="319"/>
      <c r="I40" s="319"/>
      <c r="J40" s="319"/>
      <c r="K40" s="316"/>
      <c r="L40" s="319"/>
      <c r="M40" s="319"/>
      <c r="N40" s="319"/>
      <c r="O40" s="319"/>
    </row>
    <row r="41" spans="1:15" ht="12.75" hidden="1">
      <c r="A41" s="85" t="s">
        <v>13</v>
      </c>
      <c r="B41" s="86">
        <f>2.2</f>
        <v>2.2</v>
      </c>
      <c r="C41" s="87"/>
      <c r="D41" s="87"/>
      <c r="E41" s="88"/>
      <c r="F41" s="89"/>
      <c r="G41" s="89"/>
      <c r="H41" s="89"/>
      <c r="I41" s="89"/>
      <c r="J41" s="89"/>
      <c r="K41" s="88"/>
      <c r="L41" s="89"/>
      <c r="M41" s="89"/>
      <c r="N41" s="89"/>
      <c r="O41" s="89"/>
    </row>
    <row r="42" spans="1:15" s="84" customFormat="1" ht="31.5" hidden="1">
      <c r="A42" s="90" t="s">
        <v>17</v>
      </c>
      <c r="B42" s="91">
        <f>'[1]8 марта,8,10,12'!$G$272</f>
        <v>47995</v>
      </c>
      <c r="C42" s="92"/>
      <c r="D42" s="92"/>
      <c r="E42" s="49"/>
      <c r="F42" s="49"/>
      <c r="G42" s="93"/>
      <c r="H42" s="93"/>
      <c r="I42" s="93"/>
      <c r="J42" s="93"/>
      <c r="K42" s="94"/>
      <c r="L42" s="93"/>
      <c r="M42" s="93"/>
      <c r="N42" s="93"/>
      <c r="O42" s="93"/>
    </row>
    <row r="43" spans="1:15" s="2" customFormat="1" ht="31.5" hidden="1">
      <c r="A43" s="95" t="s">
        <v>18</v>
      </c>
      <c r="B43" s="96">
        <f>'[1]8 марта,8,10,12'!$K$272</f>
        <v>33417</v>
      </c>
      <c r="C43" s="92"/>
      <c r="D43" s="92"/>
      <c r="E43" s="49"/>
      <c r="F43" s="49"/>
      <c r="G43" s="93"/>
      <c r="H43" s="93"/>
      <c r="I43" s="93"/>
      <c r="J43" s="93"/>
      <c r="K43" s="94"/>
      <c r="L43" s="93"/>
      <c r="M43" s="93"/>
      <c r="N43" s="93"/>
      <c r="O43" s="93"/>
    </row>
    <row r="44" spans="1:15" s="2" customFormat="1" ht="31.5" hidden="1">
      <c r="A44" s="97" t="s">
        <v>19</v>
      </c>
      <c r="B44" s="98">
        <f>B42</f>
        <v>47995</v>
      </c>
      <c r="C44" s="92"/>
      <c r="D44" s="92"/>
      <c r="E44" s="49"/>
      <c r="F44" s="49"/>
      <c r="G44" s="93"/>
      <c r="H44" s="93"/>
      <c r="I44" s="93"/>
      <c r="J44" s="93"/>
      <c r="K44" s="94"/>
      <c r="L44" s="93"/>
      <c r="M44" s="93"/>
      <c r="N44" s="93"/>
      <c r="O44" s="93"/>
    </row>
    <row r="45" spans="1:15" s="2" customFormat="1" ht="21.75" hidden="1" thickBot="1">
      <c r="A45" s="99" t="s">
        <v>14</v>
      </c>
      <c r="B45" s="100">
        <f>B44-B43</f>
        <v>14578</v>
      </c>
      <c r="C45" s="101"/>
      <c r="D45" s="101"/>
      <c r="E45" s="49"/>
      <c r="F45" s="49"/>
      <c r="G45" s="50"/>
      <c r="H45" s="50"/>
      <c r="I45" s="50"/>
      <c r="J45" s="50"/>
      <c r="K45" s="94"/>
      <c r="L45" s="52"/>
      <c r="M45" s="52"/>
      <c r="N45" s="52"/>
      <c r="O45" s="52"/>
    </row>
    <row r="46" spans="1:15" s="2" customFormat="1" ht="18.75" customHeight="1" hidden="1">
      <c r="A46" s="102"/>
      <c r="B46" s="50"/>
      <c r="C46" s="101"/>
      <c r="D46" s="101"/>
      <c r="E46" s="49"/>
      <c r="F46" s="49"/>
      <c r="G46" s="50"/>
      <c r="H46" s="50"/>
      <c r="I46" s="50"/>
      <c r="J46" s="50"/>
      <c r="K46" s="94"/>
      <c r="L46" s="52"/>
      <c r="M46" s="52"/>
      <c r="N46" s="52"/>
      <c r="O46" s="52"/>
    </row>
    <row r="47" spans="2:9" ht="12.75">
      <c r="B47" s="1" t="s">
        <v>20</v>
      </c>
      <c r="C47" s="46"/>
      <c r="D47" s="46"/>
      <c r="I47" s="1" t="s">
        <v>21</v>
      </c>
    </row>
    <row r="49" spans="2:10" ht="12.75">
      <c r="B49" s="1" t="s">
        <v>53</v>
      </c>
      <c r="I49" s="317" t="s">
        <v>84</v>
      </c>
      <c r="J49" s="317"/>
    </row>
    <row r="51" spans="2:9" ht="12.75">
      <c r="B51" s="1" t="s">
        <v>54</v>
      </c>
      <c r="I51" s="1" t="s">
        <v>55</v>
      </c>
    </row>
  </sheetData>
  <mergeCells count="38">
    <mergeCell ref="D10:D12"/>
    <mergeCell ref="H11:H12"/>
    <mergeCell ref="I11:I12"/>
    <mergeCell ref="J11:J12"/>
    <mergeCell ref="L11:L12"/>
    <mergeCell ref="I49:J49"/>
    <mergeCell ref="G38:J38"/>
    <mergeCell ref="K38:K40"/>
    <mergeCell ref="L38:O38"/>
    <mergeCell ref="N39:N40"/>
    <mergeCell ref="O39:O40"/>
    <mergeCell ref="G39:G40"/>
    <mergeCell ref="H39:H40"/>
    <mergeCell ref="I39:I40"/>
    <mergeCell ref="J39:J40"/>
    <mergeCell ref="L39:L40"/>
    <mergeCell ref="M39:M40"/>
    <mergeCell ref="A38:A40"/>
    <mergeCell ref="B38:B40"/>
    <mergeCell ref="C38:C40"/>
    <mergeCell ref="E38:E40"/>
    <mergeCell ref="F38:F40"/>
    <mergeCell ref="A36:E36"/>
    <mergeCell ref="F36:G36"/>
    <mergeCell ref="A7:O7"/>
    <mergeCell ref="A8:O8"/>
    <mergeCell ref="A10:A12"/>
    <mergeCell ref="B10:B12"/>
    <mergeCell ref="C10:C12"/>
    <mergeCell ref="E10:E12"/>
    <mergeCell ref="F10:F12"/>
    <mergeCell ref="G10:J10"/>
    <mergeCell ref="K10:K12"/>
    <mergeCell ref="L10:O10"/>
    <mergeCell ref="N11:N12"/>
    <mergeCell ref="O11:O12"/>
    <mergeCell ref="M11:M12"/>
    <mergeCell ref="G11:G1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 topLeftCell="A16">
      <selection activeCell="F47" sqref="F47"/>
    </sheetView>
  </sheetViews>
  <sheetFormatPr defaultColWidth="9.00390625" defaultRowHeight="12.75"/>
  <cols>
    <col min="1" max="1" width="6.25390625" style="128" customWidth="1"/>
    <col min="2" max="2" width="8.875" style="129" customWidth="1"/>
    <col min="3" max="3" width="48.625" style="130" customWidth="1"/>
    <col min="4" max="4" width="7.875" style="131" customWidth="1"/>
    <col min="5" max="5" width="10.00390625" style="131" customWidth="1"/>
    <col min="6" max="6" width="11.375" style="132" customWidth="1"/>
    <col min="7" max="7" width="9.75390625" style="133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2:6" ht="15">
      <c r="B1" s="232"/>
      <c r="C1" s="233"/>
      <c r="D1" s="234"/>
      <c r="E1" s="235"/>
      <c r="F1" s="236"/>
    </row>
    <row r="2" spans="1:7" ht="15.75">
      <c r="A2" s="326" t="s">
        <v>26</v>
      </c>
      <c r="B2" s="326"/>
      <c r="C2" s="326"/>
      <c r="D2" s="326"/>
      <c r="E2" s="326"/>
      <c r="F2" s="326"/>
      <c r="G2" s="326"/>
    </row>
    <row r="3" spans="1:7" ht="18.75" thickBot="1">
      <c r="A3" s="327" t="s">
        <v>65</v>
      </c>
      <c r="B3" s="327"/>
      <c r="C3" s="327"/>
      <c r="D3" s="327"/>
      <c r="E3" s="327"/>
      <c r="F3" s="327"/>
      <c r="G3" s="327"/>
    </row>
    <row r="4" spans="1:7" ht="27" thickBot="1">
      <c r="A4" s="328" t="s">
        <v>45</v>
      </c>
      <c r="B4" s="329"/>
      <c r="C4" s="329"/>
      <c r="D4" s="329"/>
      <c r="E4" s="329"/>
      <c r="F4" s="329"/>
      <c r="G4" s="330"/>
    </row>
    <row r="5" spans="1:7" ht="13.5" thickBot="1">
      <c r="A5" s="134"/>
      <c r="B5" s="135"/>
      <c r="C5" s="136"/>
      <c r="D5" s="137"/>
      <c r="E5" s="137"/>
      <c r="F5" s="138"/>
      <c r="G5" s="139"/>
    </row>
    <row r="6" spans="1:7" ht="13.5" thickBot="1">
      <c r="A6" s="140" t="s">
        <v>27</v>
      </c>
      <c r="B6" s="141" t="s">
        <v>28</v>
      </c>
      <c r="C6" s="217" t="s">
        <v>29</v>
      </c>
      <c r="D6" s="142" t="s">
        <v>30</v>
      </c>
      <c r="E6" s="143" t="s">
        <v>31</v>
      </c>
      <c r="F6" s="144" t="s">
        <v>32</v>
      </c>
      <c r="G6" s="145" t="s">
        <v>83</v>
      </c>
    </row>
    <row r="7" spans="1:7" ht="12.75">
      <c r="A7" s="146"/>
      <c r="B7" s="147"/>
      <c r="C7" s="218" t="s">
        <v>33</v>
      </c>
      <c r="D7" s="143"/>
      <c r="E7" s="143"/>
      <c r="F7" s="148"/>
      <c r="G7" s="149"/>
    </row>
    <row r="8" spans="1:7" ht="12.75">
      <c r="A8" s="150"/>
      <c r="B8" s="323" t="s">
        <v>48</v>
      </c>
      <c r="C8" s="238" t="s">
        <v>66</v>
      </c>
      <c r="D8" s="284" t="s">
        <v>36</v>
      </c>
      <c r="E8" s="285">
        <v>2</v>
      </c>
      <c r="F8" s="331">
        <v>9265.06</v>
      </c>
      <c r="G8" s="154"/>
    </row>
    <row r="9" spans="1:7" ht="21">
      <c r="A9" s="150"/>
      <c r="B9" s="324"/>
      <c r="C9" s="238" t="s">
        <v>67</v>
      </c>
      <c r="D9" s="284" t="s">
        <v>36</v>
      </c>
      <c r="E9" s="285">
        <v>1</v>
      </c>
      <c r="F9" s="332"/>
      <c r="G9" s="154"/>
    </row>
    <row r="10" spans="1:7" ht="31.5">
      <c r="A10" s="150"/>
      <c r="B10" s="325"/>
      <c r="C10" s="238" t="s">
        <v>68</v>
      </c>
      <c r="D10" s="284" t="s">
        <v>34</v>
      </c>
      <c r="E10" s="285">
        <v>1.8</v>
      </c>
      <c r="F10" s="333"/>
      <c r="G10" s="154"/>
    </row>
    <row r="11" spans="1:7" ht="15.75">
      <c r="A11" s="150"/>
      <c r="B11" s="323" t="s">
        <v>41</v>
      </c>
      <c r="C11" s="256" t="s">
        <v>69</v>
      </c>
      <c r="D11" s="265" t="s">
        <v>36</v>
      </c>
      <c r="E11" s="257">
        <v>2</v>
      </c>
      <c r="F11" s="320">
        <v>4343.84</v>
      </c>
      <c r="G11" s="154"/>
    </row>
    <row r="12" spans="1:7" ht="15.75">
      <c r="A12" s="150"/>
      <c r="B12" s="324"/>
      <c r="C12" s="256" t="s">
        <v>70</v>
      </c>
      <c r="D12" s="265" t="s">
        <v>36</v>
      </c>
      <c r="E12" s="257">
        <v>1</v>
      </c>
      <c r="F12" s="321"/>
      <c r="G12" s="154"/>
    </row>
    <row r="13" spans="1:7" ht="15.75">
      <c r="A13" s="150"/>
      <c r="B13" s="325"/>
      <c r="C13" s="266" t="s">
        <v>71</v>
      </c>
      <c r="D13" s="267" t="s">
        <v>34</v>
      </c>
      <c r="E13" s="257">
        <v>0.25</v>
      </c>
      <c r="F13" s="322"/>
      <c r="G13" s="154"/>
    </row>
    <row r="14" spans="1:7" ht="12.75">
      <c r="A14" s="150"/>
      <c r="B14" s="166" t="s">
        <v>49</v>
      </c>
      <c r="C14" s="239" t="s">
        <v>73</v>
      </c>
      <c r="D14" s="240" t="s">
        <v>36</v>
      </c>
      <c r="E14" s="240">
        <v>1</v>
      </c>
      <c r="F14" s="258">
        <v>1058.86</v>
      </c>
      <c r="G14" s="154"/>
    </row>
    <row r="15" spans="1:7" ht="15.75">
      <c r="A15" s="150"/>
      <c r="B15" s="166" t="s">
        <v>47</v>
      </c>
      <c r="C15" s="151" t="s">
        <v>72</v>
      </c>
      <c r="D15" s="265" t="s">
        <v>36</v>
      </c>
      <c r="E15" s="268" t="s">
        <v>74</v>
      </c>
      <c r="F15" s="259">
        <v>1629.45</v>
      </c>
      <c r="G15" s="154"/>
    </row>
    <row r="16" spans="1:7" ht="13.5" thickBot="1">
      <c r="A16" s="156"/>
      <c r="B16" s="157"/>
      <c r="C16" s="158"/>
      <c r="D16" s="159"/>
      <c r="E16" s="160" t="s">
        <v>37</v>
      </c>
      <c r="F16" s="161">
        <f>SUM(F8:F15)</f>
        <v>16297.21</v>
      </c>
      <c r="G16" s="162"/>
    </row>
    <row r="17" spans="1:7" ht="12.75">
      <c r="A17" s="146"/>
      <c r="B17" s="196"/>
      <c r="C17" s="219" t="s">
        <v>33</v>
      </c>
      <c r="D17" s="220"/>
      <c r="E17" s="221"/>
      <c r="F17" s="222"/>
      <c r="G17" s="223"/>
    </row>
    <row r="18" spans="1:7" ht="15.75">
      <c r="A18" s="155"/>
      <c r="B18" s="165"/>
      <c r="C18" s="224" t="s">
        <v>38</v>
      </c>
      <c r="D18" s="152"/>
      <c r="E18" s="153"/>
      <c r="F18" s="164"/>
      <c r="G18" s="200"/>
    </row>
    <row r="19" spans="1:7" ht="22.5" customHeight="1">
      <c r="A19" s="194"/>
      <c r="B19" s="251" t="s">
        <v>41</v>
      </c>
      <c r="C19" s="252" t="s">
        <v>62</v>
      </c>
      <c r="D19" s="261" t="s">
        <v>34</v>
      </c>
      <c r="E19" s="261">
        <v>893.5</v>
      </c>
      <c r="F19" s="262">
        <f>E19*1.8</f>
        <v>1608.3</v>
      </c>
      <c r="G19" s="253">
        <v>1.8</v>
      </c>
    </row>
    <row r="20" spans="1:7" ht="30.75" customHeight="1">
      <c r="A20" s="194"/>
      <c r="B20" s="251" t="s">
        <v>47</v>
      </c>
      <c r="C20" s="254" t="s">
        <v>63</v>
      </c>
      <c r="D20" s="261" t="s">
        <v>34</v>
      </c>
      <c r="E20" s="261">
        <v>893.5</v>
      </c>
      <c r="F20" s="262">
        <f>E20*1.8</f>
        <v>1608.3</v>
      </c>
      <c r="G20" s="253">
        <v>1.8</v>
      </c>
    </row>
    <row r="21" spans="1:7" ht="13.5" thickBot="1">
      <c r="A21" s="156"/>
      <c r="B21" s="226"/>
      <c r="C21" s="167"/>
      <c r="D21" s="168"/>
      <c r="E21" s="169" t="s">
        <v>37</v>
      </c>
      <c r="F21" s="161">
        <f>SUM(F19:F20)</f>
        <v>3216.6</v>
      </c>
      <c r="G21" s="227"/>
    </row>
    <row r="22" spans="1:7" ht="12.75">
      <c r="A22" s="170"/>
      <c r="B22" s="237"/>
      <c r="C22" s="172" t="s">
        <v>40</v>
      </c>
      <c r="D22" s="173"/>
      <c r="E22" s="173"/>
      <c r="F22" s="174"/>
      <c r="G22" s="175"/>
    </row>
    <row r="23" spans="1:7" ht="25.5">
      <c r="A23" s="170"/>
      <c r="B23" s="337" t="s">
        <v>48</v>
      </c>
      <c r="C23" s="270" t="s">
        <v>76</v>
      </c>
      <c r="D23" s="269">
        <v>100</v>
      </c>
      <c r="E23" s="269">
        <v>0.01</v>
      </c>
      <c r="F23" s="334">
        <v>2030.78</v>
      </c>
      <c r="G23" s="260"/>
    </row>
    <row r="24" spans="1:9" ht="12.75">
      <c r="A24" s="170"/>
      <c r="B24" s="337"/>
      <c r="C24" s="270" t="s">
        <v>75</v>
      </c>
      <c r="D24" s="269" t="s">
        <v>36</v>
      </c>
      <c r="E24" s="269">
        <v>1</v>
      </c>
      <c r="F24" s="335"/>
      <c r="G24" s="260"/>
      <c r="I24" s="163">
        <f>F29+F34</f>
        <v>35302.9</v>
      </c>
    </row>
    <row r="25" spans="1:7" ht="12.75">
      <c r="A25" s="170"/>
      <c r="B25" s="337"/>
      <c r="C25" s="270" t="s">
        <v>64</v>
      </c>
      <c r="D25" s="269">
        <v>100</v>
      </c>
      <c r="E25" s="269">
        <v>0.01</v>
      </c>
      <c r="F25" s="336"/>
      <c r="G25" s="260"/>
    </row>
    <row r="26" spans="1:7" ht="12.75">
      <c r="A26" s="170"/>
      <c r="B26" s="281" t="s">
        <v>46</v>
      </c>
      <c r="C26" s="270" t="s">
        <v>77</v>
      </c>
      <c r="D26" s="269" t="s">
        <v>36</v>
      </c>
      <c r="E26" s="269">
        <v>6</v>
      </c>
      <c r="F26" s="271">
        <v>1276.9</v>
      </c>
      <c r="G26" s="283"/>
    </row>
    <row r="27" spans="1:7" ht="12.75">
      <c r="A27" s="170"/>
      <c r="B27" s="339" t="s">
        <v>49</v>
      </c>
      <c r="C27" s="270" t="s">
        <v>56</v>
      </c>
      <c r="D27" s="269" t="s">
        <v>43</v>
      </c>
      <c r="E27" s="269">
        <v>1</v>
      </c>
      <c r="F27" s="334">
        <v>10256.36</v>
      </c>
      <c r="G27" s="283"/>
    </row>
    <row r="28" spans="1:7" ht="15.75">
      <c r="A28" s="176"/>
      <c r="B28" s="340"/>
      <c r="C28" s="225" t="s">
        <v>78</v>
      </c>
      <c r="D28" s="153" t="s">
        <v>35</v>
      </c>
      <c r="E28" s="153">
        <v>1</v>
      </c>
      <c r="F28" s="338"/>
      <c r="G28" s="177"/>
    </row>
    <row r="29" spans="1:7" ht="13.5" thickBot="1">
      <c r="A29" s="178"/>
      <c r="B29" s="179"/>
      <c r="C29" s="180"/>
      <c r="D29" s="181"/>
      <c r="E29" s="160" t="s">
        <v>37</v>
      </c>
      <c r="F29" s="161">
        <f>SUM(F23:F28)</f>
        <v>13564.04</v>
      </c>
      <c r="G29" s="182"/>
    </row>
    <row r="30" spans="1:7" ht="12.75">
      <c r="A30" s="170"/>
      <c r="B30" s="171"/>
      <c r="C30" s="183" t="s">
        <v>40</v>
      </c>
      <c r="D30" s="280"/>
      <c r="E30" s="280"/>
      <c r="F30" s="184"/>
      <c r="G30" s="185"/>
    </row>
    <row r="31" spans="1:7" ht="12.75">
      <c r="A31" s="170"/>
      <c r="B31" s="171"/>
      <c r="C31" s="186" t="s">
        <v>38</v>
      </c>
      <c r="D31" s="173"/>
      <c r="E31" s="173"/>
      <c r="F31" s="187"/>
      <c r="G31" s="185"/>
    </row>
    <row r="32" spans="1:7" ht="31.5" customHeight="1">
      <c r="A32" s="170"/>
      <c r="B32" s="229" t="s">
        <v>41</v>
      </c>
      <c r="C32" s="248" t="s">
        <v>60</v>
      </c>
      <c r="D32" s="189" t="s">
        <v>34</v>
      </c>
      <c r="E32" s="255">
        <v>893.5</v>
      </c>
      <c r="F32" s="276">
        <f>E32*G32</f>
        <v>482.49</v>
      </c>
      <c r="G32" s="200">
        <v>0.54</v>
      </c>
    </row>
    <row r="33" spans="1:7" ht="48.75" customHeight="1">
      <c r="A33" s="170"/>
      <c r="B33" s="229" t="s">
        <v>47</v>
      </c>
      <c r="C33" s="249" t="s">
        <v>61</v>
      </c>
      <c r="D33" s="188" t="s">
        <v>34</v>
      </c>
      <c r="E33" s="255">
        <v>893.5</v>
      </c>
      <c r="F33" s="250">
        <f>E33*G33</f>
        <v>21256.37</v>
      </c>
      <c r="G33" s="200">
        <v>23.79</v>
      </c>
    </row>
    <row r="34" spans="1:7" ht="13.5" thickBot="1">
      <c r="A34" s="156"/>
      <c r="B34" s="157"/>
      <c r="C34" s="190"/>
      <c r="D34" s="191"/>
      <c r="E34" s="192" t="s">
        <v>37</v>
      </c>
      <c r="F34" s="161">
        <f>SUM(F32:F33)</f>
        <v>21738.86</v>
      </c>
      <c r="G34" s="162"/>
    </row>
    <row r="35" spans="1:7" ht="12.75">
      <c r="A35" s="146"/>
      <c r="B35" s="196"/>
      <c r="C35" s="197" t="s">
        <v>42</v>
      </c>
      <c r="D35" s="198"/>
      <c r="E35" s="198"/>
      <c r="F35" s="199"/>
      <c r="G35" s="200"/>
    </row>
    <row r="36" spans="1:7" ht="12.75">
      <c r="A36" s="155"/>
      <c r="B36" s="241" t="s">
        <v>39</v>
      </c>
      <c r="C36" s="247" t="s">
        <v>79</v>
      </c>
      <c r="D36" s="243" t="s">
        <v>36</v>
      </c>
      <c r="E36" s="243">
        <v>6</v>
      </c>
      <c r="F36" s="259">
        <v>1689.61</v>
      </c>
      <c r="G36" s="200"/>
    </row>
    <row r="37" spans="1:7" ht="13.5" thickBot="1">
      <c r="A37" s="156"/>
      <c r="B37" s="157"/>
      <c r="C37" s="274"/>
      <c r="D37" s="191"/>
      <c r="E37" s="192" t="s">
        <v>37</v>
      </c>
      <c r="F37" s="161">
        <f>SUM(F36:F36)</f>
        <v>1689.61</v>
      </c>
      <c r="G37" s="162"/>
    </row>
    <row r="38" spans="1:7" ht="12.75">
      <c r="A38" s="150"/>
      <c r="B38" s="263"/>
      <c r="C38" s="272" t="s">
        <v>10</v>
      </c>
      <c r="D38" s="273"/>
      <c r="E38" s="273"/>
      <c r="F38" s="264"/>
      <c r="G38" s="193"/>
    </row>
    <row r="39" spans="1:7" ht="12.75">
      <c r="A39" s="155"/>
      <c r="B39" s="275" t="s">
        <v>49</v>
      </c>
      <c r="C39" s="205" t="s">
        <v>80</v>
      </c>
      <c r="D39" s="228" t="s">
        <v>81</v>
      </c>
      <c r="E39" s="228" t="s">
        <v>82</v>
      </c>
      <c r="F39" s="282">
        <v>1696.89</v>
      </c>
      <c r="G39" s="200"/>
    </row>
    <row r="40" spans="1:7" ht="13.5" thickBot="1">
      <c r="A40" s="156"/>
      <c r="B40" s="157"/>
      <c r="C40" s="201"/>
      <c r="D40" s="191"/>
      <c r="E40" s="192" t="s">
        <v>37</v>
      </c>
      <c r="F40" s="161">
        <f>F39</f>
        <v>1696.89</v>
      </c>
      <c r="G40" s="200"/>
    </row>
    <row r="41" spans="1:7" ht="12.75">
      <c r="A41" s="150"/>
      <c r="B41" s="279"/>
      <c r="C41" s="197" t="s">
        <v>42</v>
      </c>
      <c r="D41" s="278"/>
      <c r="E41" s="202"/>
      <c r="F41" s="203"/>
      <c r="G41" s="200"/>
    </row>
    <row r="42" spans="1:7" ht="12.75">
      <c r="A42" s="155"/>
      <c r="B42" s="165"/>
      <c r="C42" s="186" t="s">
        <v>38</v>
      </c>
      <c r="D42" s="277"/>
      <c r="E42" s="195"/>
      <c r="F42" s="204"/>
      <c r="G42" s="200"/>
    </row>
    <row r="43" spans="1:7" ht="12.75">
      <c r="A43" s="155"/>
      <c r="B43" s="241" t="s">
        <v>41</v>
      </c>
      <c r="C43" s="242" t="s">
        <v>57</v>
      </c>
      <c r="D43" s="243" t="s">
        <v>58</v>
      </c>
      <c r="E43" s="244">
        <v>2</v>
      </c>
      <c r="F43" s="245">
        <f>E43*G43</f>
        <v>3515</v>
      </c>
      <c r="G43" s="246">
        <v>1757.34</v>
      </c>
    </row>
    <row r="44" spans="1:7" ht="12.75">
      <c r="A44" s="155"/>
      <c r="B44" s="241" t="s">
        <v>47</v>
      </c>
      <c r="C44" s="247" t="s">
        <v>59</v>
      </c>
      <c r="D44" s="243" t="s">
        <v>36</v>
      </c>
      <c r="E44" s="244">
        <v>4</v>
      </c>
      <c r="F44" s="245">
        <f>E44*G44</f>
        <v>2054</v>
      </c>
      <c r="G44" s="246">
        <v>513.6</v>
      </c>
    </row>
    <row r="45" spans="1:7" ht="13.5" thickBot="1">
      <c r="A45" s="156"/>
      <c r="B45" s="157"/>
      <c r="C45" s="201"/>
      <c r="D45" s="191"/>
      <c r="E45" s="192" t="s">
        <v>37</v>
      </c>
      <c r="F45" s="161">
        <f>SUM(F43:F44)</f>
        <v>5569</v>
      </c>
      <c r="G45" s="162"/>
    </row>
    <row r="46" spans="1:7" ht="13.5" thickBot="1">
      <c r="A46" s="206"/>
      <c r="B46" s="207"/>
      <c r="C46" s="208"/>
      <c r="D46" s="207"/>
      <c r="E46" s="209" t="s">
        <v>44</v>
      </c>
      <c r="F46" s="210">
        <f>F16+F21+F29+F34+F40+F45+F37</f>
        <v>63772.21</v>
      </c>
      <c r="G46" s="211"/>
    </row>
    <row r="48" spans="2:6" ht="12.75">
      <c r="B48" s="212"/>
      <c r="C48" s="213"/>
      <c r="D48" s="214"/>
      <c r="E48" s="215"/>
      <c r="F48" s="216"/>
    </row>
    <row r="49" spans="2:6" ht="12.75">
      <c r="B49" s="212"/>
      <c r="C49" s="213"/>
      <c r="D49" s="214"/>
      <c r="E49" s="215"/>
      <c r="F49" s="216"/>
    </row>
    <row r="50" spans="2:6" ht="12.75">
      <c r="B50" s="213" t="s">
        <v>20</v>
      </c>
      <c r="C50" s="214"/>
      <c r="D50" s="215" t="s">
        <v>21</v>
      </c>
      <c r="E50" s="216"/>
      <c r="F50" s="216"/>
    </row>
    <row r="51" spans="2:6" ht="12.75">
      <c r="B51" s="212"/>
      <c r="C51" s="213"/>
      <c r="D51" s="214"/>
      <c r="E51" s="215"/>
      <c r="F51" s="216"/>
    </row>
  </sheetData>
  <mergeCells count="11">
    <mergeCell ref="F23:F25"/>
    <mergeCell ref="B23:B25"/>
    <mergeCell ref="F27:F28"/>
    <mergeCell ref="B27:B28"/>
    <mergeCell ref="F11:F13"/>
    <mergeCell ref="B11:B13"/>
    <mergeCell ref="A2:G2"/>
    <mergeCell ref="A3:G3"/>
    <mergeCell ref="A4:G4"/>
    <mergeCell ref="F8:F10"/>
    <mergeCell ref="B8:B1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2017-01-31T11:02:12Z</cp:lastPrinted>
  <dcterms:created xsi:type="dcterms:W3CDTF">2010-11-29T02:37:01Z</dcterms:created>
  <dcterms:modified xsi:type="dcterms:W3CDTF">2017-01-31T11:02:16Z</dcterms:modified>
  <cp:category/>
  <cp:version/>
  <cp:contentType/>
  <cp:contentStatus/>
</cp:coreProperties>
</file>