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5" sheetId="3" r:id="rId1"/>
    <sheet name="работа" sheetId="7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<sst xmlns="http://schemas.openxmlformats.org/spreadsheetml/2006/main" count="826" uniqueCount="262">
  <si>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</si>
  <si>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</si>
  <si>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</si>
  <si>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</si>
  <si>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</si>
  <si>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</si>
  <si>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</si>
  <si>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</si>
  <si>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</si>
  <si>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</si>
  <si>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</si>
  <si>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</si>
  <si>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</si>
  <si>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</si>
  <si>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</si>
  <si>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</si>
  <si>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</si>
  <si>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</si>
  <si>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</si>
  <si>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</si>
  <si>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</si>
  <si>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</si>
  <si>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</si>
  <si>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</si>
  <si>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Всего тариф </t>
  </si>
  <si>
    <t>Улица Магистральная, дом 5</t>
  </si>
  <si>
    <t xml:space="preserve">Перечень выполненных работ </t>
  </si>
  <si>
    <t>за 2015г.</t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</si>
  <si>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</si>
  <si>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</si>
  <si>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</si>
  <si>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</si>
  <si>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</si>
  <si>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</si>
  <si>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</si>
  <si>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</si>
  <si>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сентябрь</t>
  </si>
  <si>
    <t>м2</t>
  </si>
  <si>
    <t>м</t>
  </si>
  <si>
    <t>шт</t>
  </si>
  <si>
    <t>Всего:</t>
  </si>
  <si>
    <t>Техническое обслуживание</t>
  </si>
  <si>
    <t>апрель</t>
  </si>
  <si>
    <t>октябрь</t>
  </si>
  <si>
    <t>Сантехнические работы</t>
  </si>
  <si>
    <t>июль</t>
  </si>
  <si>
    <t>м.п.</t>
  </si>
  <si>
    <t>май</t>
  </si>
  <si>
    <t xml:space="preserve">Благоустройство </t>
  </si>
  <si>
    <t>Электротехнические работы</t>
  </si>
  <si>
    <t>Замена ламп накаливания ЛОН Е27 40W</t>
  </si>
  <si>
    <t>шт.</t>
  </si>
  <si>
    <t>ИТОГО:</t>
  </si>
  <si>
    <t>март</t>
  </si>
  <si>
    <t>август</t>
  </si>
  <si>
    <t>январь</t>
  </si>
  <si>
    <t>июнь</t>
  </si>
  <si>
    <r>
      <t xml:space="preserve">ул. Магистральная, д.5 -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</si>
  <si>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</si>
  <si>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</si>
  <si>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</si>
  <si>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</si>
  <si>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</si>
  <si>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</si>
  <si>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Перечень выполненных работ  за 2015г.</t>
  </si>
  <si>
    <r>
      <t xml:space="preserve">ул. Магистральная, д.59 -  </t>
    </r>
    <r>
      <rPr>
        <b/>
        <sz val="20"/>
        <color indexed="10"/>
        <rFont val="Arial Cyr"/>
        <family val="2"/>
      </rPr>
      <t>ООО "Статус 2"</t>
    </r>
  </si>
  <si>
    <r>
      <t xml:space="preserve">ул. Магистральная, д.21а -  </t>
    </r>
    <r>
      <rPr>
        <b/>
        <sz val="20"/>
        <color indexed="10"/>
        <rFont val="Arial Cyr"/>
        <family val="2"/>
      </rPr>
      <t>ООО "Статус 2"</t>
    </r>
  </si>
  <si>
    <r>
      <t xml:space="preserve">ул. Магистральная, д.35а -  </t>
    </r>
    <r>
      <rPr>
        <b/>
        <sz val="20"/>
        <color indexed="10"/>
        <rFont val="Arial Cyr"/>
        <family val="2"/>
      </rPr>
      <t>ООО "Статус 2"</t>
    </r>
  </si>
  <si>
    <r>
      <t xml:space="preserve">ул. Магистральная, д.55 -  </t>
    </r>
    <r>
      <rPr>
        <b/>
        <sz val="20"/>
        <color indexed="10"/>
        <rFont val="Arial Cyr"/>
        <family val="2"/>
      </rPr>
      <t>ООО "Статус 2"</t>
    </r>
  </si>
  <si>
    <t>Перечень выполненных работ  за 2016г.</t>
  </si>
  <si>
    <t>Огрунтовка металлических поверхностей за один раз грунтовкой ГФ-021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</si>
  <si>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</si>
  <si>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</si>
  <si>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</si>
  <si>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</si>
  <si>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</si>
  <si>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</si>
  <si>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</si>
  <si>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1</t>
  </si>
  <si>
    <t>Установка заглушек диаметром трубопроводов до 100 мм</t>
  </si>
  <si>
    <t>Установили заглушки ф15</t>
  </si>
  <si>
    <t>Смена дверных приборов замки навесные</t>
  </si>
  <si>
    <t>Смена дверных приборов петли</t>
  </si>
  <si>
    <t>Смена дверных приборов проушины.</t>
  </si>
  <si>
    <t>Установка двери в бойлерной.</t>
  </si>
  <si>
    <t>Установка и крепление наличников</t>
  </si>
  <si>
    <t>Фанера клееная марки ФК и ФБА, сорт В/ВВ толщиной 3 мм</t>
  </si>
  <si>
    <t>м3</t>
  </si>
  <si>
    <t>0.03</t>
  </si>
  <si>
    <t>Смена дверных приборов замки навесные.</t>
  </si>
  <si>
    <t>февраль</t>
  </si>
  <si>
    <t>Смена проушин</t>
  </si>
  <si>
    <t>Ремонт дверного блока</t>
  </si>
  <si>
    <t>Смена дверных приборов пружины</t>
  </si>
  <si>
    <t>Перевязка дверного полотна с уменьшением размера по высоте</t>
  </si>
  <si>
    <t>Ремонт дверных коробок узких в деревянных стенах без снятия полотен</t>
  </si>
  <si>
    <t>Укрепление дверных проушин.</t>
  </si>
  <si>
    <t>Укрепление  жалюзийных решеток слухового окна.</t>
  </si>
  <si>
    <t>Смена дверных приборов проушин.</t>
  </si>
  <si>
    <t>Смена дверных приборов ручки-скобы</t>
  </si>
  <si>
    <t>Ремонт крыльца.</t>
  </si>
  <si>
    <t>Ремонт прямой части поручня с постановкой заделок</t>
  </si>
  <si>
    <t>Зашивка входа на кровлю плитами древесноволокнистыми твердыми 5 мм</t>
  </si>
  <si>
    <t>Зашивка входа в подвал фанерой.</t>
  </si>
  <si>
    <t>Укрепление проушин</t>
  </si>
  <si>
    <t>Установка замка</t>
  </si>
  <si>
    <t>Ремонт кровли</t>
  </si>
  <si>
    <t>м кв</t>
  </si>
  <si>
    <t>Ремонт крыльца</t>
  </si>
  <si>
    <t>Смена дверных приборов замки.</t>
  </si>
  <si>
    <t>Ремонт ступеней деревянных</t>
  </si>
  <si>
    <t>Ремонт крыльца..</t>
  </si>
  <si>
    <t>Укрепление проушин.</t>
  </si>
  <si>
    <t>Установка блоков в наружных и внутренних дверных проемах в каменных стенах, площадь проема более 3 м2</t>
  </si>
  <si>
    <t>Ремонт входной двери с с обшивкой фанерой с одной стороны.</t>
  </si>
  <si>
    <t>Ремонт слуховых окон плитами древесноволокнистыми твердыми 5 мм</t>
  </si>
  <si>
    <t>Ремонт крыльца деревянного (м-ал б/у)</t>
  </si>
  <si>
    <t>м.п</t>
  </si>
  <si>
    <t>0.4</t>
  </si>
  <si>
    <t>Ремонт пола в подьезде ( м-ал б/у)</t>
  </si>
  <si>
    <t>0.2</t>
  </si>
  <si>
    <t>Зашивка стены на 1 этаже</t>
  </si>
  <si>
    <t>Укрепление поручней ( м-ал б\у)</t>
  </si>
  <si>
    <t>0.45</t>
  </si>
  <si>
    <t>Зашивка стены , цоколя рубероидом</t>
  </si>
  <si>
    <t>Гермети короба вен.шахты ( цемент)</t>
  </si>
  <si>
    <t>0,1</t>
  </si>
  <si>
    <t>Демонтаж короба, ремонт кровли (шифер)</t>
  </si>
  <si>
    <t>Укрепление проушин чердачного люка</t>
  </si>
  <si>
    <t>Установка замка на чердачный люк</t>
  </si>
  <si>
    <t>2</t>
  </si>
  <si>
    <t>Ремонт коробба трубопровода</t>
  </si>
  <si>
    <t xml:space="preserve">м2 </t>
  </si>
  <si>
    <t>0.5</t>
  </si>
  <si>
    <t>Утепление трубопровода</t>
  </si>
  <si>
    <t>5</t>
  </si>
  <si>
    <t xml:space="preserve"> Установка замка  2 под. боллерная</t>
  </si>
  <si>
    <t xml:space="preserve"> Установка проушин  2 под. боллерная</t>
  </si>
  <si>
    <t>Обшивка цоколя линолиумом</t>
  </si>
  <si>
    <t>10</t>
  </si>
  <si>
    <t>Устройство рейки</t>
  </si>
  <si>
    <t>Устройство доски н\обрезной</t>
  </si>
  <si>
    <t>5.5</t>
  </si>
  <si>
    <t>Установка замка на чердак 1 под.</t>
  </si>
  <si>
    <t>Герметизация фанового стояка  кв. 6( прамер)</t>
  </si>
  <si>
    <t>0,2</t>
  </si>
  <si>
    <t>20,25</t>
  </si>
  <si>
    <t>Герметизация меж. панельного шва (рубероид)</t>
  </si>
  <si>
    <t>7</t>
  </si>
  <si>
    <t>Ремонт и утепление  короба теплотрассы.</t>
  </si>
  <si>
    <t>Замена доски обрезной (м-ал б\у)</t>
  </si>
  <si>
    <t>20</t>
  </si>
  <si>
    <t>Замена рейки (м-ал б\у)</t>
  </si>
  <si>
    <t>72</t>
  </si>
  <si>
    <t>Замена бруса (м-ал б\у)</t>
  </si>
  <si>
    <t>25</t>
  </si>
  <si>
    <t>Обшивка линолиумом (м-ал б\у)</t>
  </si>
  <si>
    <t>40</t>
  </si>
  <si>
    <t>Ремонт кровли.</t>
  </si>
  <si>
    <t>Рубероид</t>
  </si>
  <si>
    <t>Демонтаж антены</t>
  </si>
  <si>
    <t>Ремонт конька кровли</t>
  </si>
  <si>
    <t>м/п</t>
  </si>
  <si>
    <t>Ремонт пола (перед боллерной)</t>
  </si>
  <si>
    <t>Доска обрезная тол.-30мм</t>
  </si>
  <si>
    <t xml:space="preserve">Вагонка </t>
  </si>
  <si>
    <t>Укрепления перилл (брус 40*40мм)</t>
  </si>
  <si>
    <t>Изготовления настила перед подъездом</t>
  </si>
  <si>
    <t>Доска обрезная 30*120мм</t>
  </si>
  <si>
    <t>Ремонт цоколя</t>
  </si>
  <si>
    <t>Деревянное полотно</t>
  </si>
  <si>
    <t>Брус 60*80мм</t>
  </si>
  <si>
    <t>Линолиум б/у</t>
  </si>
  <si>
    <t>Рейка</t>
  </si>
  <si>
    <t>ноябрь</t>
  </si>
  <si>
    <t>Установка замка на решетку выхода на кровлю.</t>
  </si>
  <si>
    <t>Установка пружины на входную дверь</t>
  </si>
  <si>
    <t xml:space="preserve">Ремонт ступеней </t>
  </si>
  <si>
    <t>Укрепление фанеры на стене</t>
  </si>
  <si>
    <t>Подгонка входной двери</t>
  </si>
  <si>
    <t>Промывка, прочистка отопительной системы</t>
  </si>
  <si>
    <t>100м</t>
  </si>
  <si>
    <t>Промывка, отогрев, прочистка трубопровода ГВС</t>
  </si>
  <si>
    <t>Заглушки для стальных труб д15</t>
  </si>
  <si>
    <t xml:space="preserve">Смена вентилей и клапанов обратных муфтовых </t>
  </si>
  <si>
    <t>100шт</t>
  </si>
  <si>
    <t>Заглушки для стальных труб д.15</t>
  </si>
  <si>
    <t>Смена внутренних трубопроводов из стальных труб</t>
  </si>
  <si>
    <t>Смена сгонов у струбопроводов диаметром до 50 мм</t>
  </si>
  <si>
    <t>Прочистка труб внутренней канализации диаметрем 50-150 мм</t>
  </si>
  <si>
    <t>п.м</t>
  </si>
  <si>
    <t>Прочистка труб внутренней канализации диаметром 50-150 мм</t>
  </si>
  <si>
    <t>п.м.</t>
  </si>
  <si>
    <t>Прочистили канализацию ф50</t>
  </si>
  <si>
    <t>Установили заглушки ф20</t>
  </si>
  <si>
    <t>Замена отсекающего крана</t>
  </si>
  <si>
    <t>Восстановление системы ТВС</t>
  </si>
  <si>
    <t>Ремонт контейнерной площадки(сварка)</t>
  </si>
  <si>
    <t>Замена шарового крана</t>
  </si>
  <si>
    <t>Установка кранов шар. Ф15</t>
  </si>
  <si>
    <t xml:space="preserve">Ревизия задвижек с заменой сальников </t>
  </si>
  <si>
    <t>Огрунтовка металлических поверхностей за один раз грунтовкой  ГФ-021</t>
  </si>
  <si>
    <t>Ревизия задвижек с заменой сальников</t>
  </si>
  <si>
    <t>Огрунтовка металлических поверхнойстей за один раз грунтовкой ГФ-021</t>
  </si>
  <si>
    <t>Замена задвижки по отоплению (подача и обратка</t>
  </si>
  <si>
    <t>Установка заглушки ф15</t>
  </si>
  <si>
    <t>Установка заглушки до 20 мм</t>
  </si>
  <si>
    <t>Заглушка GF ф15</t>
  </si>
  <si>
    <t>Замена патрона Е27</t>
  </si>
  <si>
    <t>Замена энергосберегающих GAUS</t>
  </si>
  <si>
    <t>Смена ламп</t>
  </si>
  <si>
    <t>Протяжка контактов автоматов, пускателей, нулевых шин</t>
  </si>
  <si>
    <t xml:space="preserve">Протяжка контактов автоматов, пускателей, нулевых шин </t>
  </si>
  <si>
    <t>Включени рубильника в ВРУ</t>
  </si>
  <si>
    <t>Замена лампы G-23</t>
  </si>
  <si>
    <t>Замена лампы ЛОН Е27</t>
  </si>
  <si>
    <t xml:space="preserve">Смена ламп </t>
  </si>
  <si>
    <t>Замена ламп энергосберегающих G-23 11vt</t>
  </si>
  <si>
    <t>Замена ламп энергосберегающих YSRTOH</t>
  </si>
  <si>
    <t>Замена ламп энергосберегающих POLSAR</t>
  </si>
  <si>
    <t>Замена патрона керамического</t>
  </si>
  <si>
    <t>Замена ламп энергосберегающих ЛОН Е23 140W</t>
  </si>
  <si>
    <t>Замена вводного кабеля АВВГ 4*50</t>
  </si>
  <si>
    <t>Установка гофры ф40</t>
  </si>
  <si>
    <t>Установка клипс ф40</t>
  </si>
  <si>
    <t>Хомут стяжка 4.8-390</t>
  </si>
  <si>
    <t>Изолента ПВХ</t>
  </si>
  <si>
    <t>Наконечник алюминиевый 50 мм</t>
  </si>
  <si>
    <t>Рубильник 6224 250А</t>
  </si>
  <si>
    <t>уп</t>
  </si>
  <si>
    <t>Замена ламп</t>
  </si>
  <si>
    <t xml:space="preserve">Замена патрона </t>
  </si>
  <si>
    <t>Замена ламп энергосберегающих ЛОН Е27 40W</t>
  </si>
  <si>
    <t>Протяжка контактов перемычки 3х16мм 2 1 и 2 подъездов, ревизия ввода и нулевых шин</t>
  </si>
  <si>
    <t>Замепна ламп энергосберегающих ЛОН Е27 40W</t>
  </si>
  <si>
    <t xml:space="preserve">Замена ламп энергосберегающих Космос Е27 20W </t>
  </si>
  <si>
    <t xml:space="preserve">Замена ламп керамического </t>
  </si>
  <si>
    <t>Покраска мусорных контейнеров</t>
  </si>
  <si>
    <t>шт/м2</t>
  </si>
  <si>
    <t>3/16,8</t>
  </si>
  <si>
    <t>декабрь</t>
  </si>
  <si>
    <t>Смена дверных приборов ручки.</t>
  </si>
  <si>
    <t>Смена энергосберегающих ламп накаливания.</t>
  </si>
  <si>
    <t>Лампа энергосберегающая POLSAR/</t>
  </si>
  <si>
    <t>Смена патронов керамических.</t>
  </si>
  <si>
    <t>Прим-ие</t>
  </si>
  <si>
    <r>
      <t xml:space="preserve">ул. Магистральная, д.43 -  </t>
    </r>
    <r>
      <rPr>
        <b/>
        <sz val="16"/>
        <color indexed="10"/>
        <rFont val="Arial Cyr"/>
        <family val="2"/>
      </rPr>
      <t>ООО "Статус 2"</t>
    </r>
  </si>
  <si>
    <t>Ремонт балкона  ( брус)</t>
  </si>
  <si>
    <t xml:space="preserve">Ремонт кровли шиферной </t>
  </si>
  <si>
    <t>Ремонт кровли шиферной над кв.6</t>
  </si>
  <si>
    <t>Восстановление системы ХВС</t>
  </si>
  <si>
    <t>Прочистка лежака ф 25</t>
  </si>
  <si>
    <t>Врезка трубы ф 15</t>
  </si>
  <si>
    <t>Заглушка GF ф 15</t>
  </si>
  <si>
    <r>
      <t xml:space="preserve">ул. Магистральная, д.51 -  </t>
    </r>
    <r>
      <rPr>
        <b/>
        <sz val="16"/>
        <color indexed="10"/>
        <rFont val="Arial Cyr"/>
        <family val="2"/>
      </rPr>
      <t>ООО "Статус 2"</t>
    </r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</si>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</sst>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  <numFmt numFmtId="170" formatCode="General;\-General;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2"/>
    </font>
    <font>
      <b/>
      <sz val="11"/>
      <color theme="1"/>
      <name val="Times New Roman"/>
      <family val="1"/>
    </font>
    <font>
      <b/>
      <sz val="11"/>
      <name val="Arial Cyr"/>
      <family val="2"/>
    </font>
    <font>
      <sz val="8"/>
      <name val="Verdana"/>
      <family val="2"/>
    </font>
    <font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Verdana"/>
      <family val="2"/>
    </font>
    <font>
      <sz val="9"/>
      <color theme="1"/>
      <name val="Calibri"/>
      <family val="2"/>
      <scheme val="minor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>
      <alignment vertical="top"/>
      <protection locked="0"/>
    </xf>
  </cellStyleXfs>
  <cellXfs count="7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 wrapText="1"/>
    </xf>
    <xf numFmtId="0" fontId="0" fillId="0" borderId="42" xfId="0" applyBorder="1" applyAlignment="1">
      <alignment vertical="center"/>
    </xf>
    <xf numFmtId="0" fontId="12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4" fontId="0" fillId="0" borderId="0" xfId="0" applyNumberFormat="1"/>
    <xf numFmtId="0" fontId="12" fillId="0" borderId="45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textRotation="90" wrapText="1"/>
    </xf>
    <xf numFmtId="0" fontId="18" fillId="4" borderId="44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46" xfId="0" applyFill="1" applyBorder="1"/>
    <xf numFmtId="0" fontId="0" fillId="4" borderId="0" xfId="0" applyFill="1"/>
    <xf numFmtId="0" fontId="12" fillId="4" borderId="8" xfId="0" applyFont="1" applyFill="1" applyBorder="1" applyAlignment="1">
      <alignment horizontal="center" vertical="center" textRotation="90" wrapText="1"/>
    </xf>
    <xf numFmtId="0" fontId="0" fillId="4" borderId="42" xfId="0" applyFill="1" applyBorder="1"/>
    <xf numFmtId="0" fontId="0" fillId="4" borderId="47" xfId="0" applyFill="1" applyBorder="1"/>
    <xf numFmtId="0" fontId="12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4" xfId="0" applyFont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20" fillId="0" borderId="39" xfId="0" applyFont="1" applyBorder="1" applyAlignment="1">
      <alignment horizontal="center" vertical="center" wrapText="1"/>
    </xf>
    <xf numFmtId="4" fontId="0" fillId="4" borderId="39" xfId="0" applyNumberFormat="1" applyFill="1" applyBorder="1" applyAlignment="1">
      <alignment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" fontId="0" fillId="0" borderId="39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13" xfId="0" applyFont="1" applyBorder="1" applyAlignment="1">
      <alignment horizontal="center" vertical="center" textRotation="90" wrapText="1"/>
    </xf>
    <xf numFmtId="0" fontId="0" fillId="0" borderId="47" xfId="0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0" fontId="19" fillId="0" borderId="44" xfId="0" applyFont="1" applyBorder="1" applyAlignment="1">
      <alignment horizontal="center" vertical="center"/>
    </xf>
    <xf numFmtId="4" fontId="19" fillId="0" borderId="4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wrapText="1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4" fontId="0" fillId="4" borderId="44" xfId="0" applyNumberFormat="1" applyFill="1" applyBorder="1"/>
    <xf numFmtId="0" fontId="21" fillId="0" borderId="9" xfId="0" applyFont="1" applyBorder="1" applyAlignment="1">
      <alignment horizontal="center" vertical="center"/>
    </xf>
    <xf numFmtId="0" fontId="18" fillId="4" borderId="48" xfId="0" applyFont="1" applyFill="1" applyBorder="1" applyAlignment="1">
      <alignment vertical="center"/>
    </xf>
    <xf numFmtId="0" fontId="18" fillId="0" borderId="44" xfId="0" applyFont="1" applyBorder="1" applyAlignment="1">
      <alignment horizontal="left" vertical="center" wrapText="1"/>
    </xf>
    <xf numFmtId="4" fontId="18" fillId="4" borderId="44" xfId="0" applyNumberFormat="1" applyFont="1" applyFill="1" applyBorder="1" applyAlignment="1">
      <alignment vertical="center"/>
    </xf>
    <xf numFmtId="0" fontId="19" fillId="4" borderId="44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top"/>
    </xf>
    <xf numFmtId="0" fontId="17" fillId="0" borderId="9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9" xfId="0" applyFont="1" applyBorder="1" applyAlignment="1">
      <alignment wrapText="1"/>
    </xf>
    <xf numFmtId="0" fontId="17" fillId="0" borderId="9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4" fontId="22" fillId="4" borderId="1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4" fontId="29" fillId="3" borderId="24" xfId="0" applyNumberFormat="1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4" fontId="29" fillId="3" borderId="17" xfId="0" applyNumberFormat="1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center"/>
    </xf>
    <xf numFmtId="4" fontId="31" fillId="4" borderId="39" xfId="0" applyNumberFormat="1" applyFont="1" applyFill="1" applyBorder="1"/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7" fillId="4" borderId="24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wrapText="1"/>
    </xf>
    <xf numFmtId="0" fontId="31" fillId="4" borderId="24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/>
    </xf>
    <xf numFmtId="4" fontId="31" fillId="4" borderId="44" xfId="0" applyNumberFormat="1" applyFont="1" applyFill="1" applyBorder="1" applyAlignment="1">
      <alignment vertical="center"/>
    </xf>
    <xf numFmtId="0" fontId="30" fillId="0" borderId="39" xfId="0" applyFont="1" applyBorder="1" applyAlignment="1">
      <alignment horizontal="center" vertical="center" wrapText="1"/>
    </xf>
    <xf numFmtId="4" fontId="31" fillId="4" borderId="39" xfId="0" applyNumberFormat="1" applyFont="1" applyFill="1" applyBorder="1" applyAlignment="1">
      <alignment vertical="center"/>
    </xf>
    <xf numFmtId="0" fontId="28" fillId="0" borderId="24" xfId="0" applyFont="1" applyBorder="1" applyAlignment="1">
      <alignment wrapText="1"/>
    </xf>
    <xf numFmtId="0" fontId="31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9" fillId="4" borderId="39" xfId="0" applyFont="1" applyFill="1" applyBorder="1" applyAlignment="1">
      <alignment horizontal="center" wrapText="1"/>
    </xf>
    <xf numFmtId="0" fontId="31" fillId="0" borderId="39" xfId="0" applyFont="1" applyBorder="1" applyAlignment="1">
      <alignment horizontal="center" vertical="center"/>
    </xf>
    <xf numFmtId="4" fontId="31" fillId="0" borderId="39" xfId="0" applyNumberFormat="1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4" fontId="32" fillId="0" borderId="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4" fontId="31" fillId="0" borderId="4" xfId="0" applyNumberFormat="1" applyFont="1" applyBorder="1" applyAlignment="1">
      <alignment vertical="center"/>
    </xf>
    <xf numFmtId="4" fontId="22" fillId="4" borderId="9" xfId="0" applyNumberFormat="1" applyFont="1" applyFill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4" fontId="29" fillId="0" borderId="44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34" fillId="0" borderId="9" xfId="0" applyFont="1" applyBorder="1" applyAlignment="1">
      <alignment vertical="top" wrapText="1"/>
    </xf>
    <xf numFmtId="0" fontId="34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36" fillId="4" borderId="48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6" fillId="4" borderId="9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vertical="top" wrapText="1"/>
    </xf>
    <xf numFmtId="0" fontId="17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27" fillId="4" borderId="39" xfId="0" applyFont="1" applyFill="1" applyBorder="1" applyAlignment="1">
      <alignment vertical="center"/>
    </xf>
    <xf numFmtId="0" fontId="27" fillId="4" borderId="44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49" fontId="34" fillId="0" borderId="9" xfId="20" applyNumberFormat="1" applyFont="1" applyBorder="1" applyAlignment="1" applyProtection="1">
      <alignment horizontal="left" vertical="top" wrapText="1"/>
      <protection locked="0"/>
    </xf>
    <xf numFmtId="0" fontId="26" fillId="0" borderId="39" xfId="0" applyFont="1" applyBorder="1" applyAlignment="1">
      <alignment horizontal="center" vertical="center"/>
    </xf>
    <xf numFmtId="170" fontId="0" fillId="0" borderId="9" xfId="0" applyNumberFormat="1" applyBorder="1" applyAlignment="1" applyProtection="1">
      <alignment horizontal="center" vertical="top" wrapText="1"/>
      <protection locked="0"/>
    </xf>
    <xf numFmtId="170" fontId="0" fillId="0" borderId="9" xfId="0" applyNumberFormat="1" applyFont="1" applyBorder="1" applyAlignment="1" applyProtection="1">
      <alignment horizontal="center" vertical="top" wrapText="1"/>
      <protection locked="0"/>
    </xf>
    <xf numFmtId="0" fontId="17" fillId="4" borderId="9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wrapText="1"/>
    </xf>
    <xf numFmtId="0" fontId="17" fillId="4" borderId="9" xfId="0" applyFont="1" applyFill="1" applyBorder="1" applyAlignment="1">
      <alignment horizontal="center" wrapText="1"/>
    </xf>
    <xf numFmtId="0" fontId="34" fillId="0" borderId="9" xfId="0" applyFont="1" applyBorder="1" applyAlignment="1">
      <alignment horizontal="center" vertical="center" wrapText="1"/>
    </xf>
    <xf numFmtId="49" fontId="0" fillId="0" borderId="48" xfId="0" applyNumberFormat="1" applyFont="1" applyBorder="1" applyAlignment="1" applyProtection="1">
      <alignment vertical="top" wrapText="1"/>
      <protection locked="0"/>
    </xf>
    <xf numFmtId="49" fontId="17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31" fillId="0" borderId="9" xfId="0" applyFont="1" applyBorder="1" applyAlignment="1">
      <alignment horizontal="left" wrapText="1"/>
    </xf>
    <xf numFmtId="0" fontId="31" fillId="0" borderId="9" xfId="0" applyFont="1" applyBorder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28" fillId="0" borderId="44" xfId="0" applyFont="1" applyBorder="1" applyAlignment="1">
      <alignment horizontal="left" vertical="center" wrapText="1"/>
    </xf>
    <xf numFmtId="4" fontId="31" fillId="0" borderId="44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0" fontId="17" fillId="0" borderId="14" xfId="0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0" fontId="17" fillId="0" borderId="14" xfId="0" applyFont="1" applyBorder="1" applyAlignment="1">
      <alignment wrapText="1"/>
    </xf>
    <xf numFmtId="4" fontId="5" fillId="4" borderId="39" xfId="0" applyNumberFormat="1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7" fillId="0" borderId="44" xfId="0" applyFont="1" applyBorder="1" applyAlignment="1">
      <alignment horizontal="center" vertical="center" shrinkToFit="1"/>
    </xf>
    <xf numFmtId="4" fontId="29" fillId="0" borderId="44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4" fontId="8" fillId="4" borderId="9" xfId="0" applyNumberFormat="1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4" fontId="31" fillId="0" borderId="44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4" fontId="22" fillId="4" borderId="14" xfId="0" applyNumberFormat="1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4" fontId="22" fillId="4" borderId="14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4" fontId="31" fillId="0" borderId="44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/>
    <xf numFmtId="0" fontId="35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4" borderId="42" xfId="0" applyFill="1" applyBorder="1" applyAlignment="1">
      <alignment vertical="center"/>
    </xf>
    <xf numFmtId="0" fontId="39" fillId="0" borderId="44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8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9" fontId="39" fillId="0" borderId="9" xfId="0" applyNumberFormat="1" applyFont="1" applyBorder="1" applyAlignment="1">
      <alignment vertical="center"/>
    </xf>
    <xf numFmtId="0" fontId="39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 wrapText="1"/>
    </xf>
    <xf numFmtId="4" fontId="40" fillId="4" borderId="14" xfId="0" applyNumberFormat="1" applyFont="1" applyFill="1" applyBorder="1" applyAlignment="1">
      <alignment horizontal="center" vertical="center" wrapText="1"/>
    </xf>
    <xf numFmtId="4" fontId="40" fillId="4" borderId="9" xfId="0" applyNumberFormat="1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4" fontId="4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38" fillId="4" borderId="48" xfId="0" applyFont="1" applyFill="1" applyBorder="1" applyAlignment="1">
      <alignment vertical="center"/>
    </xf>
    <xf numFmtId="0" fontId="41" fillId="4" borderId="48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40" fillId="4" borderId="48" xfId="0" applyFont="1" applyFill="1" applyBorder="1" applyAlignment="1">
      <alignment horizontal="left" vertical="top" wrapText="1"/>
    </xf>
    <xf numFmtId="0" fontId="41" fillId="4" borderId="9" xfId="0" applyFont="1" applyFill="1" applyBorder="1" applyAlignment="1">
      <alignment horizontal="left" vertical="top" wrapText="1"/>
    </xf>
    <xf numFmtId="49" fontId="42" fillId="0" borderId="9" xfId="20" applyNumberFormat="1" applyFont="1" applyBorder="1" applyAlignment="1" applyProtection="1">
      <alignment horizontal="left" vertical="top" wrapText="1"/>
      <protection locked="0"/>
    </xf>
    <xf numFmtId="0" fontId="35" fillId="0" borderId="9" xfId="0" applyFont="1" applyBorder="1" applyAlignment="1">
      <alignment horizontal="center"/>
    </xf>
    <xf numFmtId="4" fontId="40" fillId="4" borderId="14" xfId="0" applyNumberFormat="1" applyFont="1" applyFill="1" applyBorder="1" applyAlignment="1">
      <alignment horizontal="center" vertical="center" wrapText="1"/>
    </xf>
    <xf numFmtId="49" fontId="35" fillId="0" borderId="48" xfId="0" applyNumberFormat="1" applyFont="1" applyBorder="1" applyAlignment="1" applyProtection="1">
      <alignment vertical="top" wrapText="1"/>
      <protection locked="0"/>
    </xf>
    <xf numFmtId="170" fontId="35" fillId="0" borderId="9" xfId="0" applyNumberFormat="1" applyFont="1" applyBorder="1" applyAlignment="1" applyProtection="1">
      <alignment horizontal="center" vertical="top" wrapText="1"/>
      <protection locked="0"/>
    </xf>
    <xf numFmtId="0" fontId="37" fillId="0" borderId="43" xfId="0" applyFont="1" applyBorder="1" applyAlignment="1">
      <alignment horizontal="center" vertical="center"/>
    </xf>
    <xf numFmtId="0" fontId="40" fillId="4" borderId="9" xfId="0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center" vertical="center" wrapText="1"/>
    </xf>
    <xf numFmtId="4" fontId="35" fillId="0" borderId="9" xfId="0" applyNumberFormat="1" applyFont="1" applyBorder="1"/>
    <xf numFmtId="0" fontId="23" fillId="0" borderId="9" xfId="0" applyFont="1" applyBorder="1" applyAlignment="1">
      <alignment vertical="top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top" wrapText="1"/>
    </xf>
    <xf numFmtId="0" fontId="35" fillId="0" borderId="9" xfId="0" applyFont="1" applyBorder="1"/>
    <xf numFmtId="0" fontId="35" fillId="0" borderId="9" xfId="0" applyFont="1" applyBorder="1" applyAlignment="1">
      <alignment horizontal="left" wrapText="1"/>
    </xf>
    <xf numFmtId="0" fontId="23" fillId="0" borderId="9" xfId="0" applyFont="1" applyBorder="1" applyAlignment="1">
      <alignment wrapText="1"/>
    </xf>
    <xf numFmtId="0" fontId="37" fillId="0" borderId="3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4" fontId="19" fillId="3" borderId="17" xfId="0" applyNumberFormat="1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0" fontId="28" fillId="0" borderId="24" xfId="0" applyFont="1" applyBorder="1" applyAlignment="1">
      <alignment horizontal="left" vertical="center" wrapText="1"/>
    </xf>
    <xf numFmtId="4" fontId="33" fillId="3" borderId="24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textRotation="90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8" fillId="0" borderId="40" xfId="0" applyFont="1" applyBorder="1" applyAlignment="1">
      <alignment horizontal="center" vertical="center" textRotation="90" wrapText="1"/>
    </xf>
    <xf numFmtId="2" fontId="23" fillId="0" borderId="9" xfId="0" applyNumberFormat="1" applyFont="1" applyBorder="1" applyAlignment="1">
      <alignment horizontal="right" vertical="top" wrapText="1"/>
    </xf>
    <xf numFmtId="0" fontId="48" fillId="0" borderId="4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40" fillId="0" borderId="9" xfId="20" applyNumberFormat="1" applyFont="1" applyBorder="1" applyAlignment="1" applyProtection="1">
      <alignment horizontal="left" vertical="top" wrapText="1"/>
      <protection locked="0"/>
    </xf>
    <xf numFmtId="0" fontId="40" fillId="0" borderId="9" xfId="0" applyFont="1" applyBorder="1" applyAlignment="1">
      <alignment horizontal="center"/>
    </xf>
    <xf numFmtId="0" fontId="40" fillId="0" borderId="9" xfId="0" applyFont="1" applyBorder="1"/>
    <xf numFmtId="49" fontId="40" fillId="0" borderId="48" xfId="0" applyNumberFormat="1" applyFont="1" applyBorder="1" applyAlignment="1" applyProtection="1">
      <alignment vertical="top" wrapText="1"/>
      <protection locked="0"/>
    </xf>
    <xf numFmtId="170" fontId="40" fillId="0" borderId="9" xfId="0" applyNumberFormat="1" applyFont="1" applyBorder="1" applyAlignment="1" applyProtection="1">
      <alignment horizontal="center" vertical="top" wrapText="1"/>
      <protection locked="0"/>
    </xf>
    <xf numFmtId="0" fontId="40" fillId="0" borderId="9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/>
    </xf>
    <xf numFmtId="49" fontId="40" fillId="4" borderId="9" xfId="0" applyNumberFormat="1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/>
    </xf>
    <xf numFmtId="4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left" wrapText="1"/>
    </xf>
    <xf numFmtId="0" fontId="48" fillId="0" borderId="23" xfId="0" applyFont="1" applyBorder="1" applyAlignment="1">
      <alignment horizontal="center" vertical="center" textRotation="90" wrapText="1"/>
    </xf>
    <xf numFmtId="0" fontId="49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vertical="center" wrapText="1"/>
    </xf>
    <xf numFmtId="0" fontId="40" fillId="0" borderId="24" xfId="0" applyFont="1" applyBorder="1" applyAlignment="1">
      <alignment horizontal="center" vertical="center"/>
    </xf>
    <xf numFmtId="0" fontId="48" fillId="4" borderId="24" xfId="0" applyFont="1" applyFill="1" applyBorder="1" applyAlignment="1">
      <alignment horizontal="center" vertical="center"/>
    </xf>
    <xf numFmtId="4" fontId="48" fillId="3" borderId="24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50" fillId="0" borderId="4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" fontId="48" fillId="4" borderId="14" xfId="0" applyNumberFormat="1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vertical="center"/>
    </xf>
    <xf numFmtId="0" fontId="48" fillId="0" borderId="45" xfId="0" applyFont="1" applyBorder="1" applyAlignment="1">
      <alignment horizontal="center" vertical="center" textRotation="90" wrapText="1"/>
    </xf>
    <xf numFmtId="0" fontId="49" fillId="0" borderId="9" xfId="0" applyFont="1" applyBorder="1" applyAlignment="1">
      <alignment horizontal="center" vertical="center" wrapText="1"/>
    </xf>
    <xf numFmtId="0" fontId="40" fillId="4" borderId="48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4" fontId="48" fillId="3" borderId="17" xfId="0" applyNumberFormat="1" applyFont="1" applyFill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center" textRotation="90" wrapText="1"/>
    </xf>
    <xf numFmtId="0" fontId="49" fillId="4" borderId="44" xfId="0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/>
    </xf>
    <xf numFmtId="4" fontId="40" fillId="4" borderId="39" xfId="0" applyNumberFormat="1" applyFont="1" applyFill="1" applyBorder="1"/>
    <xf numFmtId="0" fontId="40" fillId="4" borderId="46" xfId="0" applyFont="1" applyFill="1" applyBorder="1"/>
    <xf numFmtId="0" fontId="48" fillId="4" borderId="8" xfId="0" applyFont="1" applyFill="1" applyBorder="1" applyAlignment="1">
      <alignment horizontal="center" vertical="center" textRotation="90" wrapText="1"/>
    </xf>
    <xf numFmtId="0" fontId="40" fillId="4" borderId="10" xfId="0" applyFont="1" applyFill="1" applyBorder="1"/>
    <xf numFmtId="0" fontId="49" fillId="4" borderId="9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/>
    </xf>
    <xf numFmtId="4" fontId="40" fillId="0" borderId="44" xfId="0" applyNumberFormat="1" applyFont="1" applyFill="1" applyBorder="1" applyAlignment="1">
      <alignment horizontal="center" vertical="center"/>
    </xf>
    <xf numFmtId="0" fontId="40" fillId="4" borderId="41" xfId="0" applyFont="1" applyFill="1" applyBorder="1"/>
    <xf numFmtId="0" fontId="49" fillId="4" borderId="44" xfId="0" applyFont="1" applyFill="1" applyBorder="1" applyAlignment="1">
      <alignment horizontal="left" vertical="center"/>
    </xf>
    <xf numFmtId="0" fontId="40" fillId="4" borderId="47" xfId="0" applyFont="1" applyFill="1" applyBorder="1"/>
    <xf numFmtId="0" fontId="48" fillId="4" borderId="23" xfId="0" applyFont="1" applyFill="1" applyBorder="1" applyAlignment="1">
      <alignment horizontal="center" vertical="center" textRotation="90" wrapText="1"/>
    </xf>
    <xf numFmtId="0" fontId="49" fillId="4" borderId="24" xfId="0" applyFont="1" applyFill="1" applyBorder="1" applyAlignment="1">
      <alignment horizontal="center" vertical="center"/>
    </xf>
    <xf numFmtId="0" fontId="40" fillId="4" borderId="24" xfId="0" applyFont="1" applyFill="1" applyBorder="1" applyAlignment="1">
      <alignment wrapText="1"/>
    </xf>
    <xf numFmtId="0" fontId="40" fillId="4" borderId="24" xfId="0" applyFont="1" applyFill="1" applyBorder="1" applyAlignment="1">
      <alignment horizontal="center" vertical="center"/>
    </xf>
    <xf numFmtId="0" fontId="40" fillId="4" borderId="25" xfId="0" applyFont="1" applyFill="1" applyBorder="1" applyAlignment="1">
      <alignment vertical="center"/>
    </xf>
    <xf numFmtId="0" fontId="48" fillId="0" borderId="44" xfId="0" applyFont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/>
    </xf>
    <xf numFmtId="4" fontId="40" fillId="4" borderId="44" xfId="0" applyNumberFormat="1" applyFont="1" applyFill="1" applyBorder="1" applyAlignment="1">
      <alignment vertical="center"/>
    </xf>
    <xf numFmtId="0" fontId="40" fillId="4" borderId="46" xfId="0" applyFont="1" applyFill="1" applyBorder="1" applyAlignment="1">
      <alignment vertical="center"/>
    </xf>
    <xf numFmtId="0" fontId="50" fillId="0" borderId="39" xfId="0" applyFont="1" applyBorder="1" applyAlignment="1">
      <alignment horizontal="center" vertical="center" wrapText="1"/>
    </xf>
    <xf numFmtId="4" fontId="40" fillId="4" borderId="39" xfId="0" applyNumberFormat="1" applyFont="1" applyFill="1" applyBorder="1" applyAlignment="1">
      <alignment vertical="center"/>
    </xf>
    <xf numFmtId="0" fontId="49" fillId="4" borderId="48" xfId="0" applyFont="1" applyFill="1" applyBorder="1" applyAlignment="1">
      <alignment vertical="center"/>
    </xf>
    <xf numFmtId="0" fontId="40" fillId="0" borderId="24" xfId="0" applyFont="1" applyBorder="1" applyAlignment="1">
      <alignment wrapText="1"/>
    </xf>
    <xf numFmtId="0" fontId="48" fillId="0" borderId="24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textRotation="90" wrapText="1"/>
    </xf>
    <xf numFmtId="0" fontId="49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4" fontId="40" fillId="0" borderId="4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44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4" fontId="40" fillId="0" borderId="44" xfId="0" applyNumberFormat="1" applyFont="1" applyBorder="1" applyAlignment="1">
      <alignment horizontal="center" vertical="center"/>
    </xf>
    <xf numFmtId="0" fontId="40" fillId="4" borderId="9" xfId="0" applyFont="1" applyFill="1" applyBorder="1" applyAlignment="1" applyProtection="1">
      <alignment vertical="center" wrapText="1"/>
      <protection/>
    </xf>
    <xf numFmtId="0" fontId="40" fillId="4" borderId="9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Border="1" applyAlignment="1">
      <alignment horizontal="center" vertical="center"/>
    </xf>
    <xf numFmtId="4" fontId="48" fillId="0" borderId="44" xfId="0" applyNumberFormat="1" applyFont="1" applyBorder="1" applyAlignment="1">
      <alignment vertical="center"/>
    </xf>
    <xf numFmtId="0" fontId="48" fillId="0" borderId="8" xfId="0" applyFont="1" applyBorder="1" applyAlignment="1">
      <alignment horizontal="center" vertical="center" textRotation="90" wrapText="1"/>
    </xf>
    <xf numFmtId="0" fontId="49" fillId="0" borderId="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" fontId="48" fillId="0" borderId="14" xfId="0" applyNumberFormat="1" applyFont="1" applyBorder="1" applyAlignment="1">
      <alignment vertical="center"/>
    </xf>
    <xf numFmtId="0" fontId="49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center" vertical="center"/>
    </xf>
    <xf numFmtId="169" fontId="40" fillId="0" borderId="9" xfId="0" applyNumberFormat="1" applyFont="1" applyBorder="1" applyAlignment="1">
      <alignment vertical="center"/>
    </xf>
    <xf numFmtId="0" fontId="40" fillId="0" borderId="9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textRotation="90" wrapText="1"/>
      <protection locked="0"/>
    </xf>
    <xf numFmtId="0" fontId="9" fillId="0" borderId="56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4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4" fontId="31" fillId="0" borderId="14" xfId="0" applyNumberFormat="1" applyFont="1" applyBorder="1" applyAlignment="1">
      <alignment horizontal="center" vertical="center"/>
    </xf>
    <xf numFmtId="4" fontId="31" fillId="0" borderId="44" xfId="0" applyNumberFormat="1" applyFont="1" applyBorder="1" applyAlignment="1">
      <alignment horizontal="center" vertical="center"/>
    </xf>
    <xf numFmtId="4" fontId="25" fillId="4" borderId="1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27" fillId="0" borderId="39" xfId="0" applyFont="1" applyBorder="1" applyAlignment="1">
      <alignment horizontal="left" vertical="center"/>
    </xf>
    <xf numFmtId="4" fontId="31" fillId="0" borderId="3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/>
    </xf>
    <xf numFmtId="4" fontId="35" fillId="0" borderId="4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44" xfId="0" applyNumberFormat="1" applyFont="1" applyFill="1" applyBorder="1" applyAlignment="1">
      <alignment horizontal="center" vertical="center" wrapText="1"/>
    </xf>
    <xf numFmtId="4" fontId="35" fillId="0" borderId="39" xfId="0" applyNumberFormat="1" applyFont="1" applyBorder="1" applyAlignment="1">
      <alignment horizontal="center" vertical="center"/>
    </xf>
    <xf numFmtId="170" fontId="35" fillId="0" borderId="14" xfId="0" applyNumberFormat="1" applyFont="1" applyBorder="1" applyAlignment="1" applyProtection="1">
      <alignment horizontal="center" vertical="center" wrapText="1"/>
      <protection locked="0"/>
    </xf>
    <xf numFmtId="170" fontId="35" fillId="0" borderId="39" xfId="0" applyNumberFormat="1" applyFont="1" applyBorder="1" applyAlignment="1" applyProtection="1">
      <alignment horizontal="center" vertical="center" wrapText="1"/>
      <protection locked="0"/>
    </xf>
    <xf numFmtId="170" fontId="35" fillId="0" borderId="44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4" fontId="40" fillId="0" borderId="39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/>
    </xf>
    <xf numFmtId="4" fontId="40" fillId="0" borderId="39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4" fillId="6" borderId="59" xfId="0" applyFont="1" applyFill="1" applyBorder="1" applyAlignment="1">
      <alignment horizontal="center" vertical="center"/>
    </xf>
    <xf numFmtId="0" fontId="44" fillId="6" borderId="54" xfId="0" applyFont="1" applyFill="1" applyBorder="1" applyAlignment="1">
      <alignment horizontal="center" vertical="center"/>
    </xf>
    <xf numFmtId="0" fontId="44" fillId="6" borderId="51" xfId="0" applyFont="1" applyFill="1" applyBorder="1" applyAlignment="1">
      <alignment horizontal="center" vertical="center"/>
    </xf>
    <xf numFmtId="170" fontId="0" fillId="0" borderId="14" xfId="0" applyNumberFormat="1" applyFont="1" applyBorder="1" applyAlignment="1" applyProtection="1">
      <alignment horizontal="center" vertical="center" wrapText="1"/>
      <protection locked="0"/>
    </xf>
    <xf numFmtId="170" fontId="0" fillId="0" borderId="39" xfId="0" applyNumberFormat="1" applyFont="1" applyBorder="1" applyAlignment="1" applyProtection="1">
      <alignment horizontal="center" vertical="center" wrapText="1"/>
      <protection locked="0"/>
    </xf>
    <xf numFmtId="170" fontId="0" fillId="0" borderId="4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170" fontId="40" fillId="0" borderId="15" xfId="0" applyNumberFormat="1" applyFont="1" applyBorder="1" applyAlignment="1" applyProtection="1">
      <alignment horizontal="center" vertical="center" wrapText="1"/>
      <protection locked="0"/>
    </xf>
    <xf numFmtId="170" fontId="40" fillId="0" borderId="61" xfId="0" applyNumberFormat="1" applyFont="1" applyBorder="1" applyAlignment="1" applyProtection="1">
      <alignment horizontal="center" vertical="center" wrapText="1"/>
      <protection locked="0"/>
    </xf>
    <xf numFmtId="170" fontId="40" fillId="0" borderId="46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 applyProtection="1">
      <alignment horizontal="center" vertical="center" wrapText="1"/>
      <protection locked="0"/>
    </xf>
    <xf numFmtId="170" fontId="0" fillId="0" borderId="61" xfId="0" applyNumberFormat="1" applyFont="1" applyBorder="1" applyAlignment="1" applyProtection="1">
      <alignment horizontal="center" vertical="center" wrapText="1"/>
      <protection locked="0"/>
    </xf>
    <xf numFmtId="170" fontId="0" fillId="0" borderId="46" xfId="0" applyNumberFormat="1" applyFont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4" fontId="43" fillId="0" borderId="14" xfId="0" applyNumberFormat="1" applyFont="1" applyBorder="1" applyAlignment="1">
      <alignment horizontal="center" vertical="center"/>
    </xf>
    <xf numFmtId="4" fontId="43" fillId="0" borderId="39" xfId="0" applyNumberFormat="1" applyFont="1" applyBorder="1" applyAlignment="1">
      <alignment horizontal="center" vertical="center"/>
    </xf>
    <xf numFmtId="4" fontId="43" fillId="0" borderId="44" xfId="0" applyNumberFormat="1" applyFont="1" applyBorder="1" applyAlignment="1">
      <alignment horizontal="center" vertical="center"/>
    </xf>
    <xf numFmtId="170" fontId="40" fillId="0" borderId="14" xfId="0" applyNumberFormat="1" applyFont="1" applyBorder="1" applyAlignment="1" applyProtection="1">
      <alignment horizontal="center" vertical="center" wrapText="1"/>
      <protection locked="0"/>
    </xf>
    <xf numFmtId="170" fontId="40" fillId="0" borderId="39" xfId="0" applyNumberFormat="1" applyFont="1" applyBorder="1" applyAlignment="1" applyProtection="1">
      <alignment horizontal="center" vertical="center" wrapText="1"/>
      <protection locked="0"/>
    </xf>
    <xf numFmtId="170" fontId="40" fillId="0" borderId="44" xfId="0" applyNumberFormat="1" applyFont="1" applyBorder="1" applyAlignment="1" applyProtection="1">
      <alignment horizontal="center" vertical="center" wrapText="1"/>
      <protection locked="0"/>
    </xf>
    <xf numFmtId="4" fontId="40" fillId="4" borderId="14" xfId="0" applyNumberFormat="1" applyFont="1" applyFill="1" applyBorder="1" applyAlignment="1">
      <alignment horizontal="center" vertical="center" wrapText="1"/>
    </xf>
    <xf numFmtId="4" fontId="40" fillId="4" borderId="4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0" fillId="4" borderId="14" xfId="0" applyNumberFormat="1" applyFont="1" applyFill="1" applyBorder="1" applyAlignment="1">
      <alignment horizontal="center" vertical="center"/>
    </xf>
    <xf numFmtId="4" fontId="40" fillId="4" borderId="39" xfId="0" applyNumberFormat="1" applyFont="1" applyFill="1" applyBorder="1" applyAlignment="1">
      <alignment horizontal="center" vertical="center"/>
    </xf>
    <xf numFmtId="4" fontId="40" fillId="4" borderId="4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44" xfId="0" applyFont="1" applyFill="1" applyBorder="1" applyAlignment="1">
      <alignment horizontal="left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center" vertical="center"/>
    </xf>
    <xf numFmtId="4" fontId="0" fillId="4" borderId="44" xfId="0" applyNumberForma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left" vertical="center"/>
    </xf>
    <xf numFmtId="0" fontId="49" fillId="4" borderId="44" xfId="0" applyFont="1" applyFill="1" applyBorder="1" applyAlignment="1">
      <alignment horizontal="left" vertical="center"/>
    </xf>
    <xf numFmtId="4" fontId="40" fillId="0" borderId="14" xfId="0" applyNumberFormat="1" applyFont="1" applyFill="1" applyBorder="1" applyAlignment="1">
      <alignment horizontal="center" vertical="center"/>
    </xf>
    <xf numFmtId="4" fontId="40" fillId="0" borderId="4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38" fillId="4" borderId="14" xfId="0" applyFont="1" applyFill="1" applyBorder="1" applyAlignment="1">
      <alignment vertical="center"/>
    </xf>
    <xf numFmtId="0" fontId="38" fillId="4" borderId="44" xfId="0" applyFont="1" applyFill="1" applyBorder="1" applyAlignment="1">
      <alignment vertical="center"/>
    </xf>
    <xf numFmtId="0" fontId="40" fillId="0" borderId="14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51"/>
  <sheetViews>
    <sheetView tabSelected="1" workbookViewId="0" topLeftCell="A1">
      <selection activeCell="C34" sqref="C34"/>
    </sheetView>
  </sheetViews>
  <sheetFormatPr defaultColWidth="9.00390625" defaultRowHeight="12.75"/>
  <cols>
    <col min="1" max="1" width="22.125" style="1" customWidth="1"/>
    <col min="2" max="2" width="8.375" style="1" customWidth="1"/>
    <col min="3" max="4" width="9.87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43" t="s">
        <v>58</v>
      </c>
      <c r="L2" s="243"/>
      <c r="M2" s="243"/>
      <c r="N2" s="243"/>
    </row>
    <row r="3" spans="11:14" ht="15.75">
      <c r="K3" s="243" t="s">
        <v>59</v>
      </c>
      <c r="L3" s="243"/>
      <c r="M3" s="243"/>
      <c r="N3" s="243"/>
    </row>
    <row r="4" spans="11:14" ht="15.75">
      <c r="K4" s="243" t="s">
        <v>60</v>
      </c>
      <c r="L4" s="243"/>
      <c r="M4" s="243"/>
      <c r="N4" s="243"/>
    </row>
    <row r="7" spans="1:15" s="3" customFormat="1" ht="15.75">
      <c r="A7" s="575" t="s">
        <v>261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</row>
    <row r="8" spans="1:15" ht="18.75">
      <c r="A8" s="576" t="s">
        <v>25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</row>
    <row r="9" spans="1:15" ht="19.5" thickBot="1">
      <c r="A9" s="4" t="s">
        <v>0</v>
      </c>
      <c r="B9" s="127"/>
      <c r="C9" s="127"/>
      <c r="D9" s="569"/>
      <c r="E9" s="5">
        <v>900.9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s="6" customFormat="1" ht="14.25" customHeight="1">
      <c r="A10" s="577" t="s">
        <v>1</v>
      </c>
      <c r="B10" s="579" t="s">
        <v>2</v>
      </c>
      <c r="C10" s="582" t="s">
        <v>24</v>
      </c>
      <c r="D10" s="736" t="s">
        <v>256</v>
      </c>
      <c r="E10" s="582" t="s">
        <v>3</v>
      </c>
      <c r="F10" s="584" t="s">
        <v>4</v>
      </c>
      <c r="G10" s="586" t="s">
        <v>5</v>
      </c>
      <c r="H10" s="586"/>
      <c r="I10" s="586"/>
      <c r="J10" s="587"/>
      <c r="K10" s="584" t="s">
        <v>6</v>
      </c>
      <c r="L10" s="588" t="s">
        <v>5</v>
      </c>
      <c r="M10" s="588"/>
      <c r="N10" s="588"/>
      <c r="O10" s="589"/>
    </row>
    <row r="11" spans="1:15" s="6" customFormat="1" ht="37.5" customHeight="1">
      <c r="A11" s="578"/>
      <c r="B11" s="580"/>
      <c r="C11" s="583"/>
      <c r="D11" s="737"/>
      <c r="E11" s="583"/>
      <c r="F11" s="585"/>
      <c r="G11" s="592" t="s">
        <v>7</v>
      </c>
      <c r="H11" s="592" t="s">
        <v>8</v>
      </c>
      <c r="I11" s="592" t="s">
        <v>9</v>
      </c>
      <c r="J11" s="591" t="s">
        <v>10</v>
      </c>
      <c r="K11" s="585"/>
      <c r="L11" s="590" t="s">
        <v>22</v>
      </c>
      <c r="M11" s="592" t="s">
        <v>11</v>
      </c>
      <c r="N11" s="590" t="s">
        <v>23</v>
      </c>
      <c r="O11" s="591" t="s">
        <v>12</v>
      </c>
    </row>
    <row r="12" spans="1:15" s="6" customFormat="1" ht="44.25" customHeight="1" thickBot="1">
      <c r="A12" s="578"/>
      <c r="B12" s="581"/>
      <c r="C12" s="583"/>
      <c r="D12" s="738"/>
      <c r="E12" s="583"/>
      <c r="F12" s="585"/>
      <c r="G12" s="592"/>
      <c r="H12" s="592"/>
      <c r="I12" s="592"/>
      <c r="J12" s="591"/>
      <c r="K12" s="585"/>
      <c r="L12" s="590"/>
      <c r="M12" s="592"/>
      <c r="N12" s="590"/>
      <c r="O12" s="591"/>
    </row>
    <row r="13" spans="1:15" s="15" customFormat="1" ht="14.25" customHeight="1" hidden="1">
      <c r="A13" s="7"/>
      <c r="B13" s="8"/>
      <c r="C13" s="9"/>
      <c r="D13" s="10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734"/>
      <c r="E14" s="19"/>
      <c r="F14" s="20"/>
      <c r="G14" s="21"/>
      <c r="H14" s="21"/>
      <c r="I14" s="21"/>
      <c r="J14" s="22"/>
      <c r="K14" s="23"/>
      <c r="L14" s="24"/>
      <c r="M14" s="24"/>
      <c r="N14" s="24"/>
      <c r="O14" s="25"/>
    </row>
    <row r="15" spans="1:15" ht="12.75" hidden="1">
      <c r="A15" s="16"/>
      <c r="B15" s="26"/>
      <c r="C15" s="18"/>
      <c r="D15" s="734"/>
      <c r="E15" s="19"/>
      <c r="F15" s="20"/>
      <c r="G15" s="21"/>
      <c r="H15" s="21"/>
      <c r="I15" s="21"/>
      <c r="J15" s="22"/>
      <c r="K15" s="23"/>
      <c r="L15" s="21"/>
      <c r="M15" s="21"/>
      <c r="N15" s="21"/>
      <c r="O15" s="22"/>
    </row>
    <row r="16" spans="1:15" ht="13.5" hidden="1" thickBot="1">
      <c r="A16" s="27"/>
      <c r="B16" s="28"/>
      <c r="C16" s="29"/>
      <c r="D16" s="735"/>
      <c r="E16" s="30"/>
      <c r="F16" s="31"/>
      <c r="G16" s="32"/>
      <c r="H16" s="32"/>
      <c r="I16" s="32"/>
      <c r="J16" s="33"/>
      <c r="K16" s="34"/>
      <c r="L16" s="32"/>
      <c r="M16" s="32"/>
      <c r="N16" s="32"/>
      <c r="O16" s="33"/>
    </row>
    <row r="17" spans="1:15" s="46" customFormat="1" ht="13.5" hidden="1" thickBot="1">
      <c r="A17" s="35"/>
      <c r="B17" s="36"/>
      <c r="C17" s="37"/>
      <c r="D17" s="39"/>
      <c r="E17" s="39"/>
      <c r="F17" s="40"/>
      <c r="G17" s="41"/>
      <c r="H17" s="41"/>
      <c r="I17" s="41"/>
      <c r="J17" s="42"/>
      <c r="K17" s="43"/>
      <c r="L17" s="44"/>
      <c r="M17" s="44"/>
      <c r="N17" s="44"/>
      <c r="O17" s="45"/>
    </row>
    <row r="18" spans="1:15" ht="12.75" hidden="1">
      <c r="A18" s="47"/>
      <c r="B18" s="48"/>
      <c r="C18" s="49"/>
      <c r="D18" s="49"/>
      <c r="E18" s="49"/>
      <c r="F18" s="49"/>
      <c r="G18" s="50"/>
      <c r="H18" s="50"/>
      <c r="I18" s="50"/>
      <c r="J18" s="50"/>
      <c r="K18" s="51"/>
      <c r="L18" s="52"/>
      <c r="M18" s="52"/>
      <c r="N18" s="52"/>
      <c r="O18" s="53"/>
    </row>
    <row r="19" spans="1:15" s="15" customFormat="1" ht="12.75" customHeight="1" hidden="1">
      <c r="A19" s="54"/>
      <c r="B19" s="55"/>
      <c r="C19" s="56"/>
      <c r="D19" s="56"/>
      <c r="E19" s="56"/>
      <c r="F19" s="57"/>
      <c r="G19" s="58"/>
      <c r="H19" s="58"/>
      <c r="I19" s="58"/>
      <c r="J19" s="59"/>
      <c r="K19" s="57"/>
      <c r="L19" s="58"/>
      <c r="M19" s="58"/>
      <c r="N19" s="58"/>
      <c r="O19" s="59"/>
    </row>
    <row r="20" spans="1:15" ht="12.75" hidden="1">
      <c r="A20" s="16"/>
      <c r="B20" s="17"/>
      <c r="C20" s="60"/>
      <c r="D20" s="60"/>
      <c r="E20" s="60"/>
      <c r="F20" s="20"/>
      <c r="G20" s="21"/>
      <c r="H20" s="21"/>
      <c r="I20" s="21"/>
      <c r="J20" s="22"/>
      <c r="K20" s="23"/>
      <c r="L20" s="24"/>
      <c r="M20" s="24"/>
      <c r="N20" s="24"/>
      <c r="O20" s="25"/>
    </row>
    <row r="21" spans="1:15" ht="12.75" hidden="1">
      <c r="A21" s="16"/>
      <c r="B21" s="26"/>
      <c r="C21" s="60"/>
      <c r="D21" s="60"/>
      <c r="E21" s="60"/>
      <c r="F21" s="20"/>
      <c r="G21" s="21"/>
      <c r="H21" s="21"/>
      <c r="I21" s="21"/>
      <c r="J21" s="22"/>
      <c r="K21" s="23"/>
      <c r="L21" s="21"/>
      <c r="M21" s="21"/>
      <c r="N21" s="21"/>
      <c r="O21" s="22"/>
    </row>
    <row r="22" spans="1:15" ht="13.5" hidden="1" thickBot="1">
      <c r="A22" s="27"/>
      <c r="B22" s="28"/>
      <c r="C22" s="61"/>
      <c r="D22" s="61"/>
      <c r="E22" s="61"/>
      <c r="F22" s="62"/>
      <c r="G22" s="63"/>
      <c r="H22" s="63"/>
      <c r="I22" s="63"/>
      <c r="J22" s="64"/>
      <c r="K22" s="65"/>
      <c r="L22" s="63"/>
      <c r="M22" s="63"/>
      <c r="N22" s="63"/>
      <c r="O22" s="64"/>
    </row>
    <row r="23" spans="1:15" ht="13.5" hidden="1" thickBot="1">
      <c r="A23" s="66"/>
      <c r="B23" s="67"/>
      <c r="C23" s="37"/>
      <c r="D23" s="37"/>
      <c r="E23" s="37"/>
      <c r="F23" s="68"/>
      <c r="G23" s="38"/>
      <c r="H23" s="38"/>
      <c r="I23" s="38"/>
      <c r="J23" s="69"/>
      <c r="K23" s="65"/>
      <c r="L23" s="70"/>
      <c r="M23" s="70"/>
      <c r="N23" s="70"/>
      <c r="O23" s="71"/>
    </row>
    <row r="24" spans="1:15" ht="12.75" hidden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3"/>
      <c r="M24" s="73"/>
      <c r="N24" s="73"/>
      <c r="O24" s="75"/>
    </row>
    <row r="25" spans="1:15" ht="12.75" hidden="1">
      <c r="A25" s="7"/>
      <c r="B25" s="8"/>
      <c r="C25" s="9"/>
      <c r="D25" s="9"/>
      <c r="E25" s="9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0"/>
      <c r="D26" s="60"/>
      <c r="E26" s="60"/>
      <c r="F26" s="20"/>
      <c r="G26" s="21"/>
      <c r="H26" s="21"/>
      <c r="I26" s="21"/>
      <c r="J26" s="22"/>
      <c r="K26" s="23"/>
      <c r="L26" s="24"/>
      <c r="M26" s="24"/>
      <c r="N26" s="24"/>
      <c r="O26" s="25"/>
    </row>
    <row r="27" spans="1:15" ht="26.25" customHeight="1" hidden="1">
      <c r="A27" s="16"/>
      <c r="B27" s="26"/>
      <c r="C27" s="60"/>
      <c r="D27" s="60"/>
      <c r="E27" s="60"/>
      <c r="F27" s="20"/>
      <c r="G27" s="21"/>
      <c r="H27" s="21"/>
      <c r="I27" s="21"/>
      <c r="J27" s="22"/>
      <c r="K27" s="23"/>
      <c r="L27" s="21"/>
      <c r="M27" s="21"/>
      <c r="N27" s="21"/>
      <c r="O27" s="22"/>
    </row>
    <row r="28" spans="1:15" ht="13.5" hidden="1" thickBot="1">
      <c r="A28" s="27"/>
      <c r="B28" s="28"/>
      <c r="C28" s="61"/>
      <c r="D28" s="61"/>
      <c r="E28" s="61"/>
      <c r="F28" s="62"/>
      <c r="G28" s="63"/>
      <c r="H28" s="63"/>
      <c r="I28" s="63"/>
      <c r="J28" s="64"/>
      <c r="K28" s="65"/>
      <c r="L28" s="63"/>
      <c r="M28" s="63"/>
      <c r="N28" s="63"/>
      <c r="O28" s="64"/>
    </row>
    <row r="29" spans="1:15" ht="13.5" hidden="1" thickBot="1">
      <c r="A29" s="66"/>
      <c r="B29" s="67"/>
      <c r="C29" s="37"/>
      <c r="D29" s="37"/>
      <c r="E29" s="37"/>
      <c r="F29" s="68"/>
      <c r="G29" s="38"/>
      <c r="H29" s="38"/>
      <c r="I29" s="38"/>
      <c r="J29" s="69"/>
      <c r="K29" s="62"/>
      <c r="L29" s="70"/>
      <c r="M29" s="70"/>
      <c r="N29" s="70"/>
      <c r="O29" s="71"/>
    </row>
    <row r="30" spans="1:15" ht="13.5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73"/>
      <c r="M30" s="73"/>
      <c r="N30" s="73"/>
      <c r="O30" s="75"/>
    </row>
    <row r="31" spans="1:15" s="110" customFormat="1" ht="18" customHeight="1" thickBot="1">
      <c r="A31" s="104" t="s">
        <v>13</v>
      </c>
      <c r="B31" s="105"/>
      <c r="C31" s="106">
        <f>E31+D31</f>
        <v>14.76</v>
      </c>
      <c r="D31" s="106">
        <v>1.35</v>
      </c>
      <c r="E31" s="106">
        <f>F31+K31</f>
        <v>13.41</v>
      </c>
      <c r="F31" s="106">
        <f>G31+H31+I31+J31</f>
        <v>5.1</v>
      </c>
      <c r="G31" s="107">
        <f>4.11-1.35</f>
        <v>2.76</v>
      </c>
      <c r="H31" s="108">
        <v>1.09</v>
      </c>
      <c r="I31" s="108">
        <v>0.45</v>
      </c>
      <c r="J31" s="108">
        <v>0.8</v>
      </c>
      <c r="K31" s="106">
        <f>L31+M31+N31+O31</f>
        <v>8.31</v>
      </c>
      <c r="L31" s="107">
        <v>0.45</v>
      </c>
      <c r="M31" s="108">
        <v>4.92</v>
      </c>
      <c r="N31" s="108">
        <v>0.28</v>
      </c>
      <c r="O31" s="109">
        <v>2.66</v>
      </c>
    </row>
    <row r="32" spans="1:15" ht="24.75" customHeight="1" thickBot="1">
      <c r="A32" s="16" t="s">
        <v>260</v>
      </c>
      <c r="B32" s="17">
        <v>1</v>
      </c>
      <c r="C32" s="76">
        <f>C31*E9*12</f>
        <v>159567.4</v>
      </c>
      <c r="D32" s="76">
        <f>C31*D31*12</f>
        <v>239.1</v>
      </c>
      <c r="E32" s="60">
        <f>F32+K32</f>
        <v>144974</v>
      </c>
      <c r="F32" s="60">
        <f>G32+H32+I32+J32</f>
        <v>55136</v>
      </c>
      <c r="G32" s="77">
        <f>G31/C31*C32</f>
        <v>29838</v>
      </c>
      <c r="H32" s="21">
        <f>H31/C31*C32</f>
        <v>11784</v>
      </c>
      <c r="I32" s="21">
        <f>I31/C31*C32</f>
        <v>4865</v>
      </c>
      <c r="J32" s="22">
        <f>J31/C31*C32</f>
        <v>8649</v>
      </c>
      <c r="K32" s="124">
        <f>L32+M32+N32+O32</f>
        <v>89838</v>
      </c>
      <c r="L32" s="78">
        <f>L31/C31*C32</f>
        <v>4865</v>
      </c>
      <c r="M32" s="24">
        <f>M31/C31*C32</f>
        <v>53189</v>
      </c>
      <c r="N32" s="24">
        <f>N31/C31*C32</f>
        <v>3027</v>
      </c>
      <c r="O32" s="25">
        <f>O31/C31*C32</f>
        <v>28757</v>
      </c>
    </row>
    <row r="33" spans="1:15" ht="26.25" customHeight="1" thickBot="1">
      <c r="A33" s="117" t="s">
        <v>259</v>
      </c>
      <c r="B33" s="118">
        <f>(C33/C32)%*100</f>
        <v>0.5671</v>
      </c>
      <c r="C33" s="119">
        <v>90495</v>
      </c>
      <c r="D33" s="119">
        <f>D31/C31*C33</f>
        <v>8277</v>
      </c>
      <c r="E33" s="120">
        <f>F33+K33</f>
        <v>82219</v>
      </c>
      <c r="F33" s="120">
        <f>G33+H33+I33+J33</f>
        <v>31269</v>
      </c>
      <c r="G33" s="121">
        <f>G31/C31*C33</f>
        <v>16922</v>
      </c>
      <c r="H33" s="122">
        <f>H31/C31*C33</f>
        <v>6683</v>
      </c>
      <c r="I33" s="122">
        <f>I31/C31*C33</f>
        <v>2759</v>
      </c>
      <c r="J33" s="123">
        <f>J31/C31*C33</f>
        <v>4905</v>
      </c>
      <c r="K33" s="125">
        <f aca="true" t="shared" si="0" ref="K33:K35">L33+M33+N33+O33</f>
        <v>50950</v>
      </c>
      <c r="L33" s="121">
        <f>L31/C31*C33</f>
        <v>2759</v>
      </c>
      <c r="M33" s="122">
        <f>M31/C31*C33</f>
        <v>30165</v>
      </c>
      <c r="N33" s="122">
        <f>N31/C31*C33</f>
        <v>1717</v>
      </c>
      <c r="O33" s="123">
        <f>O31/C31*C33</f>
        <v>16309</v>
      </c>
    </row>
    <row r="34" spans="1:15" ht="34.5" customHeight="1" thickBot="1">
      <c r="A34" s="111" t="s">
        <v>258</v>
      </c>
      <c r="B34" s="112"/>
      <c r="C34" s="113">
        <f>E34</f>
        <v>154066</v>
      </c>
      <c r="D34" s="113">
        <f>D32</f>
        <v>239</v>
      </c>
      <c r="E34" s="113">
        <f>F34+K34</f>
        <v>154066</v>
      </c>
      <c r="F34" s="113">
        <f>G34+H34+I34+J34</f>
        <v>64228</v>
      </c>
      <c r="G34" s="114">
        <f>6188.88+3243.24</f>
        <v>9432</v>
      </c>
      <c r="H34" s="115">
        <f>20774.72+21918.9</f>
        <v>42694</v>
      </c>
      <c r="I34" s="115">
        <f>6532.57+5569</f>
        <v>12102</v>
      </c>
      <c r="J34" s="116"/>
      <c r="K34" s="126">
        <f t="shared" si="0"/>
        <v>89838</v>
      </c>
      <c r="L34" s="114">
        <f aca="true" t="shared" si="1" ref="L34:O34">L32</f>
        <v>4865</v>
      </c>
      <c r="M34" s="115">
        <f t="shared" si="1"/>
        <v>53189</v>
      </c>
      <c r="N34" s="115">
        <f t="shared" si="1"/>
        <v>3027</v>
      </c>
      <c r="O34" s="116">
        <f t="shared" si="1"/>
        <v>28757</v>
      </c>
    </row>
    <row r="35" spans="1:15" ht="24.75" customHeight="1" thickBot="1">
      <c r="A35" s="66" t="s">
        <v>14</v>
      </c>
      <c r="B35" s="67"/>
      <c r="C35" s="79">
        <f>C34-C33</f>
        <v>63571</v>
      </c>
      <c r="D35" s="79"/>
      <c r="E35" s="79">
        <f>F35+K35</f>
        <v>71847</v>
      </c>
      <c r="F35" s="79">
        <f>G35+H35+I35+J35</f>
        <v>32959</v>
      </c>
      <c r="G35" s="80">
        <f>G34-G33</f>
        <v>-7490</v>
      </c>
      <c r="H35" s="38">
        <f>H34-H33</f>
        <v>36011</v>
      </c>
      <c r="I35" s="38">
        <f>I34-I33</f>
        <v>9343</v>
      </c>
      <c r="J35" s="69">
        <f>J34-J33</f>
        <v>-4905</v>
      </c>
      <c r="K35" s="244">
        <f t="shared" si="0"/>
        <v>38888</v>
      </c>
      <c r="L35" s="81">
        <f>L34-L33</f>
        <v>2106</v>
      </c>
      <c r="M35" s="82">
        <f aca="true" t="shared" si="2" ref="M35:O35">M34-M33</f>
        <v>23024</v>
      </c>
      <c r="N35" s="82">
        <f t="shared" si="2"/>
        <v>1310</v>
      </c>
      <c r="O35" s="103">
        <f t="shared" si="2"/>
        <v>12448</v>
      </c>
    </row>
    <row r="36" spans="1:15" s="2" customFormat="1" ht="24.75" customHeight="1" thickBot="1">
      <c r="A36" s="571" t="s">
        <v>257</v>
      </c>
      <c r="B36" s="572"/>
      <c r="C36" s="572"/>
      <c r="D36" s="572"/>
      <c r="E36" s="572"/>
      <c r="F36" s="573">
        <v>152502.6</v>
      </c>
      <c r="G36" s="574"/>
      <c r="H36" s="73"/>
      <c r="I36" s="73"/>
      <c r="J36" s="73"/>
      <c r="K36" s="83"/>
      <c r="L36" s="73"/>
      <c r="M36" s="73"/>
      <c r="N36" s="73"/>
      <c r="O36" s="73"/>
    </row>
    <row r="38" spans="1:15" s="2" customFormat="1" ht="12.75" customHeight="1" hidden="1">
      <c r="A38" s="593" t="s">
        <v>15</v>
      </c>
      <c r="B38" s="596" t="s">
        <v>16</v>
      </c>
      <c r="C38" s="599"/>
      <c r="D38" s="570"/>
      <c r="E38" s="599"/>
      <c r="F38" s="599"/>
      <c r="G38" s="601"/>
      <c r="H38" s="601"/>
      <c r="I38" s="601"/>
      <c r="J38" s="601"/>
      <c r="K38" s="599"/>
      <c r="L38" s="601"/>
      <c r="M38" s="601"/>
      <c r="N38" s="601"/>
      <c r="O38" s="601"/>
    </row>
    <row r="39" spans="1:15" s="2" customFormat="1" ht="12.75" customHeight="1" hidden="1">
      <c r="A39" s="594"/>
      <c r="B39" s="597"/>
      <c r="C39" s="599"/>
      <c r="D39" s="570"/>
      <c r="E39" s="599"/>
      <c r="F39" s="599"/>
      <c r="G39" s="602"/>
      <c r="H39" s="602"/>
      <c r="I39" s="602"/>
      <c r="J39" s="602"/>
      <c r="K39" s="599"/>
      <c r="L39" s="602"/>
      <c r="M39" s="602"/>
      <c r="N39" s="602"/>
      <c r="O39" s="602"/>
    </row>
    <row r="40" spans="1:15" s="84" customFormat="1" ht="60" customHeight="1" hidden="1">
      <c r="A40" s="595"/>
      <c r="B40" s="598"/>
      <c r="C40" s="599"/>
      <c r="D40" s="570"/>
      <c r="E40" s="599"/>
      <c r="F40" s="599"/>
      <c r="G40" s="602"/>
      <c r="H40" s="602"/>
      <c r="I40" s="602"/>
      <c r="J40" s="602"/>
      <c r="K40" s="599"/>
      <c r="L40" s="602"/>
      <c r="M40" s="602"/>
      <c r="N40" s="602"/>
      <c r="O40" s="602"/>
    </row>
    <row r="41" spans="1:15" ht="12.75" hidden="1">
      <c r="A41" s="85" t="s">
        <v>13</v>
      </c>
      <c r="B41" s="86">
        <f>2.2</f>
        <v>2.2</v>
      </c>
      <c r="C41" s="87"/>
      <c r="D41" s="87"/>
      <c r="E41" s="88"/>
      <c r="F41" s="89"/>
      <c r="G41" s="89"/>
      <c r="H41" s="89"/>
      <c r="I41" s="89"/>
      <c r="J41" s="89"/>
      <c r="K41" s="88"/>
      <c r="L41" s="89"/>
      <c r="M41" s="89"/>
      <c r="N41" s="89"/>
      <c r="O41" s="89"/>
    </row>
    <row r="42" spans="1:15" s="84" customFormat="1" ht="31.5" hidden="1">
      <c r="A42" s="90" t="s">
        <v>17</v>
      </c>
      <c r="B42" s="91">
        <f>'[1]8 марта,8,10,12'!$G$272</f>
        <v>47995</v>
      </c>
      <c r="C42" s="92"/>
      <c r="D42" s="92"/>
      <c r="E42" s="49"/>
      <c r="F42" s="49"/>
      <c r="G42" s="93"/>
      <c r="H42" s="93"/>
      <c r="I42" s="93"/>
      <c r="J42" s="93"/>
      <c r="K42" s="94"/>
      <c r="L42" s="93"/>
      <c r="M42" s="93"/>
      <c r="N42" s="93"/>
      <c r="O42" s="93"/>
    </row>
    <row r="43" spans="1:15" s="2" customFormat="1" ht="31.5" hidden="1">
      <c r="A43" s="95" t="s">
        <v>18</v>
      </c>
      <c r="B43" s="96">
        <f>'[1]8 марта,8,10,12'!$K$272</f>
        <v>33417</v>
      </c>
      <c r="C43" s="92"/>
      <c r="D43" s="92"/>
      <c r="E43" s="49"/>
      <c r="F43" s="49"/>
      <c r="G43" s="93"/>
      <c r="H43" s="93"/>
      <c r="I43" s="93"/>
      <c r="J43" s="93"/>
      <c r="K43" s="94"/>
      <c r="L43" s="93"/>
      <c r="M43" s="93"/>
      <c r="N43" s="93"/>
      <c r="O43" s="93"/>
    </row>
    <row r="44" spans="1:15" s="2" customFormat="1" ht="31.5" hidden="1">
      <c r="A44" s="97" t="s">
        <v>19</v>
      </c>
      <c r="B44" s="98">
        <f>B42</f>
        <v>47995</v>
      </c>
      <c r="C44" s="92"/>
      <c r="D44" s="92"/>
      <c r="E44" s="49"/>
      <c r="F44" s="49"/>
      <c r="G44" s="93"/>
      <c r="H44" s="93"/>
      <c r="I44" s="93"/>
      <c r="J44" s="93"/>
      <c r="K44" s="94"/>
      <c r="L44" s="93"/>
      <c r="M44" s="93"/>
      <c r="N44" s="93"/>
      <c r="O44" s="93"/>
    </row>
    <row r="45" spans="1:15" s="2" customFormat="1" ht="21.75" hidden="1" thickBot="1">
      <c r="A45" s="99" t="s">
        <v>14</v>
      </c>
      <c r="B45" s="100">
        <f>B44-B43</f>
        <v>14578</v>
      </c>
      <c r="C45" s="101"/>
      <c r="D45" s="101"/>
      <c r="E45" s="49"/>
      <c r="F45" s="49"/>
      <c r="G45" s="50"/>
      <c r="H45" s="50"/>
      <c r="I45" s="50"/>
      <c r="J45" s="50"/>
      <c r="K45" s="94"/>
      <c r="L45" s="52"/>
      <c r="M45" s="52"/>
      <c r="N45" s="52"/>
      <c r="O45" s="52"/>
    </row>
    <row r="46" spans="1:15" s="2" customFormat="1" ht="18.75" customHeight="1" hidden="1">
      <c r="A46" s="102"/>
      <c r="B46" s="50"/>
      <c r="C46" s="101"/>
      <c r="D46" s="101"/>
      <c r="E46" s="49"/>
      <c r="F46" s="49"/>
      <c r="G46" s="50"/>
      <c r="H46" s="50"/>
      <c r="I46" s="50"/>
      <c r="J46" s="50"/>
      <c r="K46" s="94"/>
      <c r="L46" s="52"/>
      <c r="M46" s="52"/>
      <c r="N46" s="52"/>
      <c r="O46" s="52"/>
    </row>
    <row r="47" spans="2:9" ht="12.75">
      <c r="B47" s="1" t="s">
        <v>20</v>
      </c>
      <c r="C47" s="46"/>
      <c r="D47" s="46"/>
      <c r="I47" s="1" t="s">
        <v>21</v>
      </c>
    </row>
    <row r="49" spans="2:10" ht="12.75">
      <c r="B49" s="1" t="s">
        <v>61</v>
      </c>
      <c r="I49" s="600" t="s">
        <v>255</v>
      </c>
      <c r="J49" s="600"/>
    </row>
    <row r="51" spans="2:9" ht="12.75">
      <c r="B51" s="1" t="s">
        <v>62</v>
      </c>
      <c r="I51" s="1" t="s">
        <v>63</v>
      </c>
    </row>
  </sheetData>
  <mergeCells count="38">
    <mergeCell ref="D10:D12"/>
    <mergeCell ref="H11:H12"/>
    <mergeCell ref="I11:I12"/>
    <mergeCell ref="J11:J12"/>
    <mergeCell ref="L11:L12"/>
    <mergeCell ref="I49:J49"/>
    <mergeCell ref="G38:J38"/>
    <mergeCell ref="K38:K40"/>
    <mergeCell ref="L38:O38"/>
    <mergeCell ref="N39:N40"/>
    <mergeCell ref="O39:O40"/>
    <mergeCell ref="G39:G40"/>
    <mergeCell ref="H39:H40"/>
    <mergeCell ref="I39:I40"/>
    <mergeCell ref="J39:J40"/>
    <mergeCell ref="L39:L40"/>
    <mergeCell ref="M39:M40"/>
    <mergeCell ref="A38:A40"/>
    <mergeCell ref="B38:B40"/>
    <mergeCell ref="C38:C40"/>
    <mergeCell ref="E38:E40"/>
    <mergeCell ref="F38:F40"/>
    <mergeCell ref="A36:E36"/>
    <mergeCell ref="F36:G36"/>
    <mergeCell ref="A7:O7"/>
    <mergeCell ref="A8:O8"/>
    <mergeCell ref="A10:A12"/>
    <mergeCell ref="B10:B12"/>
    <mergeCell ref="C10:C12"/>
    <mergeCell ref="E10:E12"/>
    <mergeCell ref="F10:F12"/>
    <mergeCell ref="G10:J10"/>
    <mergeCell ref="K10:K12"/>
    <mergeCell ref="L10:O10"/>
    <mergeCell ref="N11:N12"/>
    <mergeCell ref="O11:O12"/>
    <mergeCell ref="M11:M12"/>
    <mergeCell ref="G11:G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workbookViewId="0" topLeftCell="A20">
      <selection activeCell="F47" sqref="F47"/>
    </sheetView>
  </sheetViews>
  <sheetFormatPr defaultColWidth="9.00390625" defaultRowHeight="12.75"/>
  <cols>
    <col min="1" max="1" width="6.25390625" style="128" customWidth="1"/>
    <col min="2" max="2" width="8.875" style="129" customWidth="1"/>
    <col min="3" max="3" width="48.625" style="130" customWidth="1"/>
    <col min="4" max="4" width="7.875" style="131" customWidth="1"/>
    <col min="5" max="5" width="10.00390625" style="131" customWidth="1"/>
    <col min="6" max="6" width="11.375" style="132" customWidth="1"/>
    <col min="7" max="7" width="9.75390625" style="133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660" t="s">
        <v>26</v>
      </c>
      <c r="B1" s="660"/>
      <c r="C1" s="660"/>
      <c r="D1" s="660"/>
      <c r="E1" s="660"/>
      <c r="F1" s="660"/>
      <c r="G1" s="660"/>
    </row>
    <row r="2" spans="1:7" ht="18.75" thickBot="1">
      <c r="A2" s="703" t="s">
        <v>27</v>
      </c>
      <c r="B2" s="703"/>
      <c r="C2" s="703"/>
      <c r="D2" s="703"/>
      <c r="E2" s="703"/>
      <c r="F2" s="703"/>
      <c r="G2" s="703"/>
    </row>
    <row r="3" spans="1:7" ht="27" thickBot="1">
      <c r="A3" s="688" t="s">
        <v>57</v>
      </c>
      <c r="B3" s="689"/>
      <c r="C3" s="689"/>
      <c r="D3" s="689"/>
      <c r="E3" s="689"/>
      <c r="F3" s="689"/>
      <c r="G3" s="690"/>
    </row>
    <row r="4" spans="1:7" ht="13.5" thickBot="1">
      <c r="A4" s="134"/>
      <c r="B4" s="135"/>
      <c r="C4" s="136"/>
      <c r="D4" s="137"/>
      <c r="E4" s="137"/>
      <c r="F4" s="138"/>
      <c r="G4" s="139"/>
    </row>
    <row r="5" spans="1:7" ht="13.5" thickBot="1">
      <c r="A5" s="409" t="s">
        <v>28</v>
      </c>
      <c r="B5" s="410" t="s">
        <v>29</v>
      </c>
      <c r="C5" s="142" t="s">
        <v>30</v>
      </c>
      <c r="D5" s="411" t="s">
        <v>31</v>
      </c>
      <c r="E5" s="412" t="s">
        <v>32</v>
      </c>
      <c r="F5" s="413" t="s">
        <v>33</v>
      </c>
      <c r="G5" s="414" t="s">
        <v>245</v>
      </c>
    </row>
    <row r="6" spans="1:7" ht="12.75">
      <c r="A6" s="152"/>
      <c r="B6" s="385"/>
      <c r="C6" s="149" t="s">
        <v>35</v>
      </c>
      <c r="D6" s="384"/>
      <c r="E6" s="384"/>
      <c r="F6" s="339"/>
      <c r="G6" s="408"/>
    </row>
    <row r="7" spans="1:7" ht="12.75">
      <c r="A7" s="152"/>
      <c r="B7" s="674" t="s">
        <v>56</v>
      </c>
      <c r="C7" s="315" t="s">
        <v>112</v>
      </c>
      <c r="D7" s="316" t="s">
        <v>39</v>
      </c>
      <c r="E7" s="316">
        <v>2</v>
      </c>
      <c r="F7" s="672">
        <v>1517.37</v>
      </c>
      <c r="G7" s="155"/>
    </row>
    <row r="8" spans="1:7" ht="21">
      <c r="A8" s="152"/>
      <c r="B8" s="613"/>
      <c r="C8" s="315" t="s">
        <v>115</v>
      </c>
      <c r="D8" s="316" t="s">
        <v>37</v>
      </c>
      <c r="E8" s="316">
        <v>1.24</v>
      </c>
      <c r="F8" s="673"/>
      <c r="G8" s="155"/>
    </row>
    <row r="9" spans="1:7" ht="15.75">
      <c r="A9" s="152"/>
      <c r="B9" s="674" t="s">
        <v>36</v>
      </c>
      <c r="C9" s="153" t="s">
        <v>138</v>
      </c>
      <c r="D9" s="347" t="s">
        <v>37</v>
      </c>
      <c r="E9" s="352" t="s">
        <v>139</v>
      </c>
      <c r="F9" s="677">
        <v>4671.51</v>
      </c>
      <c r="G9" s="155"/>
    </row>
    <row r="10" spans="1:7" ht="15.75">
      <c r="A10" s="152"/>
      <c r="B10" s="612"/>
      <c r="C10" s="153" t="s">
        <v>140</v>
      </c>
      <c r="D10" s="347" t="s">
        <v>46</v>
      </c>
      <c r="E10" s="352" t="s">
        <v>139</v>
      </c>
      <c r="F10" s="678"/>
      <c r="G10" s="155"/>
    </row>
    <row r="11" spans="1:7" ht="15.75">
      <c r="A11" s="152"/>
      <c r="B11" s="613"/>
      <c r="C11" s="153" t="s">
        <v>141</v>
      </c>
      <c r="D11" s="347" t="s">
        <v>37</v>
      </c>
      <c r="E11" s="352" t="s">
        <v>142</v>
      </c>
      <c r="F11" s="679"/>
      <c r="G11" s="155"/>
    </row>
    <row r="12" spans="1:7" ht="13.5" thickBot="1">
      <c r="A12" s="158"/>
      <c r="B12" s="159"/>
      <c r="C12" s="160"/>
      <c r="D12" s="161"/>
      <c r="E12" s="162" t="s">
        <v>40</v>
      </c>
      <c r="F12" s="163">
        <f>SUM(F7:F11)</f>
        <v>6188.88</v>
      </c>
      <c r="G12" s="164"/>
    </row>
    <row r="13" spans="1:7" ht="15.75">
      <c r="A13" s="152"/>
      <c r="B13" s="165"/>
      <c r="C13" s="166" t="s">
        <v>41</v>
      </c>
      <c r="D13" s="167"/>
      <c r="E13" s="168"/>
      <c r="F13" s="169"/>
      <c r="G13" s="170"/>
    </row>
    <row r="14" spans="1:7" ht="14.25">
      <c r="A14" s="152"/>
      <c r="B14" s="329" t="s">
        <v>47</v>
      </c>
      <c r="C14" s="330" t="s">
        <v>76</v>
      </c>
      <c r="D14" s="336" t="s">
        <v>37</v>
      </c>
      <c r="E14" s="336">
        <v>900.9</v>
      </c>
      <c r="F14" s="337">
        <f>E14*1.8</f>
        <v>1621.62</v>
      </c>
      <c r="G14" s="331">
        <v>1.8</v>
      </c>
    </row>
    <row r="15" spans="1:7" ht="25.5">
      <c r="A15" s="152"/>
      <c r="B15" s="329" t="s">
        <v>54</v>
      </c>
      <c r="C15" s="332" t="s">
        <v>77</v>
      </c>
      <c r="D15" s="336" t="s">
        <v>37</v>
      </c>
      <c r="E15" s="336">
        <v>900.9</v>
      </c>
      <c r="F15" s="337">
        <f>E15*1.8</f>
        <v>1621.62</v>
      </c>
      <c r="G15" s="331">
        <v>1.8</v>
      </c>
    </row>
    <row r="16" spans="1:7" ht="13.5" thickBot="1">
      <c r="A16" s="158"/>
      <c r="B16" s="159"/>
      <c r="C16" s="230"/>
      <c r="D16" s="198"/>
      <c r="E16" s="162" t="s">
        <v>40</v>
      </c>
      <c r="F16" s="163">
        <f>SUM(F14:F15)</f>
        <v>3243.24</v>
      </c>
      <c r="G16" s="164"/>
    </row>
    <row r="17" spans="1:7" ht="12.75">
      <c r="A17" s="175"/>
      <c r="B17" s="176"/>
      <c r="C17" s="189" t="s">
        <v>44</v>
      </c>
      <c r="D17" s="390"/>
      <c r="E17" s="390"/>
      <c r="F17" s="231"/>
      <c r="G17" s="179"/>
    </row>
    <row r="18" spans="1:7" ht="25.5">
      <c r="A18" s="181"/>
      <c r="B18" s="710" t="s">
        <v>55</v>
      </c>
      <c r="C18" s="324" t="s">
        <v>79</v>
      </c>
      <c r="D18" s="360">
        <v>100</v>
      </c>
      <c r="E18" s="360">
        <v>0.02</v>
      </c>
      <c r="F18" s="713">
        <v>20774.72</v>
      </c>
      <c r="G18" s="406"/>
    </row>
    <row r="19" spans="1:7" ht="12.75">
      <c r="A19" s="181"/>
      <c r="B19" s="711"/>
      <c r="C19" s="324" t="s">
        <v>186</v>
      </c>
      <c r="D19" s="360" t="s">
        <v>39</v>
      </c>
      <c r="E19" s="360">
        <v>2</v>
      </c>
      <c r="F19" s="714"/>
      <c r="G19" s="406"/>
    </row>
    <row r="20" spans="1:7" ht="12.75">
      <c r="A20" s="181"/>
      <c r="B20" s="711"/>
      <c r="C20" s="324" t="s">
        <v>180</v>
      </c>
      <c r="D20" s="360" t="s">
        <v>181</v>
      </c>
      <c r="E20" s="360">
        <v>2</v>
      </c>
      <c r="F20" s="714"/>
      <c r="G20" s="406"/>
    </row>
    <row r="21" spans="1:7" ht="12.75">
      <c r="A21" s="181"/>
      <c r="B21" s="711"/>
      <c r="C21" s="324" t="s">
        <v>187</v>
      </c>
      <c r="D21" s="360" t="s">
        <v>181</v>
      </c>
      <c r="E21" s="360">
        <v>0.01</v>
      </c>
      <c r="F21" s="714"/>
      <c r="G21" s="406"/>
    </row>
    <row r="22" spans="1:7" ht="12.75">
      <c r="A22" s="181"/>
      <c r="B22" s="712"/>
      <c r="C22" s="324" t="s">
        <v>188</v>
      </c>
      <c r="D22" s="360">
        <v>100</v>
      </c>
      <c r="E22" s="360">
        <v>0.02</v>
      </c>
      <c r="F22" s="715"/>
      <c r="G22" s="406"/>
    </row>
    <row r="23" spans="1:7" ht="13.5" thickBot="1">
      <c r="A23" s="184"/>
      <c r="B23" s="185"/>
      <c r="C23" s="186"/>
      <c r="D23" s="187"/>
      <c r="E23" s="162" t="s">
        <v>40</v>
      </c>
      <c r="F23" s="163">
        <f>F18</f>
        <v>20774.72</v>
      </c>
      <c r="G23" s="188"/>
    </row>
    <row r="24" spans="1:7" ht="12.75">
      <c r="A24" s="175"/>
      <c r="B24" s="176"/>
      <c r="C24" s="189" t="s">
        <v>44</v>
      </c>
      <c r="D24" s="390"/>
      <c r="E24" s="390"/>
      <c r="F24" s="190"/>
      <c r="G24" s="191"/>
    </row>
    <row r="25" spans="1:7" ht="12.75">
      <c r="A25" s="175"/>
      <c r="B25" s="176"/>
      <c r="C25" s="192" t="s">
        <v>41</v>
      </c>
      <c r="D25" s="178"/>
      <c r="E25" s="178"/>
      <c r="F25" s="193"/>
      <c r="G25" s="191"/>
    </row>
    <row r="26" spans="1:7" ht="25.5">
      <c r="A26" s="175"/>
      <c r="B26" s="233" t="s">
        <v>47</v>
      </c>
      <c r="C26" s="325" t="s">
        <v>74</v>
      </c>
      <c r="D26" s="196" t="s">
        <v>37</v>
      </c>
      <c r="E26" s="336">
        <v>900.9</v>
      </c>
      <c r="F26" s="383">
        <f>E26*G26</f>
        <v>486.49</v>
      </c>
      <c r="G26" s="407">
        <v>0.54</v>
      </c>
    </row>
    <row r="27" spans="1:7" ht="51">
      <c r="A27" s="175"/>
      <c r="B27" s="233" t="s">
        <v>54</v>
      </c>
      <c r="C27" s="327" t="s">
        <v>75</v>
      </c>
      <c r="D27" s="195" t="s">
        <v>37</v>
      </c>
      <c r="E27" s="336">
        <v>900.9</v>
      </c>
      <c r="F27" s="328">
        <f>E27*G27</f>
        <v>21432.41</v>
      </c>
      <c r="G27" s="407">
        <v>23.79</v>
      </c>
    </row>
    <row r="28" spans="1:10" ht="13.5" thickBot="1">
      <c r="A28" s="158"/>
      <c r="B28" s="159"/>
      <c r="C28" s="197"/>
      <c r="D28" s="198"/>
      <c r="E28" s="199" t="s">
        <v>40</v>
      </c>
      <c r="F28" s="163">
        <f>SUM(F26:F27)</f>
        <v>21918.9</v>
      </c>
      <c r="G28" s="164"/>
      <c r="J28" s="171">
        <f>F28+F23</f>
        <v>42693.62</v>
      </c>
    </row>
    <row r="29" spans="1:7" ht="12.75">
      <c r="A29" s="152"/>
      <c r="B29" s="389"/>
      <c r="C29" s="236" t="s">
        <v>48</v>
      </c>
      <c r="D29" s="387"/>
      <c r="E29" s="387"/>
      <c r="F29" s="200"/>
      <c r="G29" s="201"/>
    </row>
    <row r="30" spans="1:7" ht="12.75">
      <c r="A30" s="202"/>
      <c r="B30" s="356"/>
      <c r="C30" s="234"/>
      <c r="D30" s="389"/>
      <c r="E30" s="389"/>
      <c r="F30" s="235"/>
      <c r="G30" s="205"/>
    </row>
    <row r="31" spans="1:7" ht="13.5" thickBot="1">
      <c r="A31" s="158"/>
      <c r="B31" s="159"/>
      <c r="C31" s="210"/>
      <c r="D31" s="198"/>
      <c r="E31" s="199" t="s">
        <v>40</v>
      </c>
      <c r="F31" s="163">
        <f>SUM(F30:F30)</f>
        <v>0</v>
      </c>
      <c r="G31" s="164"/>
    </row>
    <row r="32" spans="1:7" ht="12.75">
      <c r="A32" s="152"/>
      <c r="B32" s="389"/>
      <c r="C32" s="177" t="s">
        <v>49</v>
      </c>
      <c r="D32" s="387"/>
      <c r="E32" s="387"/>
      <c r="F32" s="200"/>
      <c r="G32" s="201"/>
    </row>
    <row r="33" spans="1:7" ht="15.75">
      <c r="A33" s="156"/>
      <c r="B33" s="614" t="s">
        <v>42</v>
      </c>
      <c r="C33" s="237" t="s">
        <v>210</v>
      </c>
      <c r="D33" s="238" t="s">
        <v>39</v>
      </c>
      <c r="E33" s="238">
        <v>15</v>
      </c>
      <c r="F33" s="611">
        <v>2996.57</v>
      </c>
      <c r="G33" s="157"/>
    </row>
    <row r="34" spans="1:7" ht="31.5">
      <c r="A34" s="156"/>
      <c r="B34" s="615"/>
      <c r="C34" s="367" t="s">
        <v>212</v>
      </c>
      <c r="D34" s="239" t="s">
        <v>39</v>
      </c>
      <c r="E34" s="239">
        <v>2</v>
      </c>
      <c r="F34" s="612"/>
      <c r="G34" s="157"/>
    </row>
    <row r="35" spans="1:7" ht="15.75">
      <c r="A35" s="156"/>
      <c r="B35" s="616"/>
      <c r="C35" s="228" t="s">
        <v>213</v>
      </c>
      <c r="D35" s="154" t="s">
        <v>39</v>
      </c>
      <c r="E35" s="154">
        <v>1</v>
      </c>
      <c r="F35" s="613"/>
      <c r="G35" s="157"/>
    </row>
    <row r="36" spans="1:7" ht="15.75">
      <c r="A36" s="156"/>
      <c r="B36" s="619" t="s">
        <v>54</v>
      </c>
      <c r="C36" s="240" t="s">
        <v>219</v>
      </c>
      <c r="D36" s="241" t="s">
        <v>39</v>
      </c>
      <c r="E36" s="241">
        <v>2</v>
      </c>
      <c r="F36" s="611">
        <v>3536</v>
      </c>
      <c r="G36" s="157"/>
    </row>
    <row r="37" spans="1:7" ht="15.75">
      <c r="A37" s="156"/>
      <c r="B37" s="620"/>
      <c r="C37" s="240" t="s">
        <v>220</v>
      </c>
      <c r="D37" s="241" t="s">
        <v>39</v>
      </c>
      <c r="E37" s="242">
        <v>2</v>
      </c>
      <c r="F37" s="612"/>
      <c r="G37" s="157"/>
    </row>
    <row r="38" spans="1:7" ht="31.5">
      <c r="A38" s="202"/>
      <c r="B38" s="620"/>
      <c r="C38" s="369" t="s">
        <v>221</v>
      </c>
      <c r="D38" s="242" t="s">
        <v>39</v>
      </c>
      <c r="E38" s="242">
        <v>5</v>
      </c>
      <c r="F38" s="613"/>
      <c r="G38" s="157"/>
    </row>
    <row r="39" spans="1:7" ht="15.75">
      <c r="A39" s="202"/>
      <c r="B39" s="368"/>
      <c r="C39" s="369"/>
      <c r="D39" s="242"/>
      <c r="E39" s="242"/>
      <c r="F39" s="370"/>
      <c r="G39" s="157"/>
    </row>
    <row r="40" spans="1:7" ht="13.5" thickBot="1">
      <c r="A40" s="158"/>
      <c r="B40" s="159"/>
      <c r="C40" s="210"/>
      <c r="D40" s="198"/>
      <c r="E40" s="199" t="s">
        <v>40</v>
      </c>
      <c r="F40" s="163">
        <f>SUM(F33:F37)</f>
        <v>6532.57</v>
      </c>
      <c r="G40" s="164"/>
    </row>
    <row r="41" spans="1:7" ht="12.75">
      <c r="A41" s="152"/>
      <c r="B41" s="389"/>
      <c r="C41" s="189" t="s">
        <v>49</v>
      </c>
      <c r="D41" s="388"/>
      <c r="E41" s="211"/>
      <c r="F41" s="212"/>
      <c r="G41" s="201"/>
    </row>
    <row r="42" spans="1:7" ht="12.75">
      <c r="A42" s="156"/>
      <c r="B42" s="173"/>
      <c r="C42" s="192" t="s">
        <v>41</v>
      </c>
      <c r="D42" s="386"/>
      <c r="E42" s="204"/>
      <c r="F42" s="213"/>
      <c r="G42" s="207"/>
    </row>
    <row r="43" spans="1:7" ht="12.75">
      <c r="A43" s="156"/>
      <c r="B43" s="318" t="s">
        <v>47</v>
      </c>
      <c r="C43" s="319" t="s">
        <v>71</v>
      </c>
      <c r="D43" s="320" t="s">
        <v>72</v>
      </c>
      <c r="E43" s="321">
        <v>2</v>
      </c>
      <c r="F43" s="322">
        <f>E43*G43</f>
        <v>3515</v>
      </c>
      <c r="G43" s="404">
        <v>1757.34</v>
      </c>
    </row>
    <row r="44" spans="1:7" ht="12.75">
      <c r="A44" s="156"/>
      <c r="B44" s="318" t="s">
        <v>54</v>
      </c>
      <c r="C44" s="324" t="s">
        <v>73</v>
      </c>
      <c r="D44" s="320" t="s">
        <v>39</v>
      </c>
      <c r="E44" s="321">
        <v>4</v>
      </c>
      <c r="F44" s="322">
        <f>E44*G44</f>
        <v>2054</v>
      </c>
      <c r="G44" s="404">
        <v>513.6</v>
      </c>
    </row>
    <row r="45" spans="1:7" ht="13.5" thickBot="1">
      <c r="A45" s="158"/>
      <c r="B45" s="159"/>
      <c r="C45" s="210"/>
      <c r="D45" s="198"/>
      <c r="E45" s="199" t="s">
        <v>40</v>
      </c>
      <c r="F45" s="163">
        <f>SUM(F43:F44)</f>
        <v>5569</v>
      </c>
      <c r="G45" s="164"/>
    </row>
    <row r="46" spans="1:7" ht="13.5" thickBot="1">
      <c r="A46" s="216"/>
      <c r="B46" s="217"/>
      <c r="C46" s="218"/>
      <c r="D46" s="217"/>
      <c r="E46" s="219" t="s">
        <v>52</v>
      </c>
      <c r="F46" s="220">
        <f>F45+F40+F31+F28+F23+F16+F12</f>
        <v>64227.31</v>
      </c>
      <c r="G46" s="221"/>
    </row>
    <row r="48" spans="2:6" ht="12.75">
      <c r="B48" s="222"/>
      <c r="C48" s="223"/>
      <c r="D48" s="224"/>
      <c r="E48" s="225"/>
      <c r="F48" s="226"/>
    </row>
    <row r="49" spans="2:6" ht="12.75">
      <c r="B49" s="223" t="s">
        <v>20</v>
      </c>
      <c r="C49" s="224"/>
      <c r="D49" s="225" t="s">
        <v>21</v>
      </c>
      <c r="E49" s="226"/>
      <c r="F49" s="226"/>
    </row>
    <row r="50" spans="2:6" ht="12.75">
      <c r="B50" s="223"/>
      <c r="C50" s="224"/>
      <c r="D50" s="225"/>
      <c r="E50" s="226"/>
      <c r="F50" s="226"/>
    </row>
    <row r="51" spans="2:6" ht="12.75">
      <c r="B51" s="223"/>
      <c r="C51" s="224"/>
      <c r="D51" s="225"/>
      <c r="E51" s="226"/>
      <c r="F51" s="226"/>
    </row>
    <row r="52" spans="2:6" ht="12.75">
      <c r="B52" s="223"/>
      <c r="C52" s="224"/>
      <c r="D52" s="225"/>
      <c r="E52" s="226"/>
      <c r="F52" s="226"/>
    </row>
    <row r="53" spans="2:6" ht="12.75">
      <c r="B53" s="223"/>
      <c r="C53" s="224"/>
      <c r="D53" s="225"/>
      <c r="E53" s="226"/>
      <c r="F53" s="226"/>
    </row>
    <row r="54" spans="2:6" ht="12.75">
      <c r="B54" s="223"/>
      <c r="C54" s="224"/>
      <c r="D54" s="225"/>
      <c r="E54" s="226"/>
      <c r="F54" s="226"/>
    </row>
    <row r="55" spans="2:6" ht="12.75">
      <c r="B55" s="223"/>
      <c r="C55" s="224"/>
      <c r="D55" s="225"/>
      <c r="E55" s="226"/>
      <c r="F55" s="226"/>
    </row>
    <row r="56" spans="2:6" ht="12.75">
      <c r="B56" s="223"/>
      <c r="C56" s="224"/>
      <c r="D56" s="225"/>
      <c r="E56" s="226"/>
      <c r="F56" s="226"/>
    </row>
    <row r="57" spans="2:6" ht="12.75">
      <c r="B57" s="223"/>
      <c r="C57" s="224"/>
      <c r="D57" s="225"/>
      <c r="E57" s="226"/>
      <c r="F57" s="226"/>
    </row>
    <row r="58" spans="2:6" ht="12.75">
      <c r="B58" s="223"/>
      <c r="C58" s="224"/>
      <c r="D58" s="225"/>
      <c r="E58" s="226"/>
      <c r="F58" s="226"/>
    </row>
    <row r="59" spans="2:6" ht="12.75">
      <c r="B59" s="223"/>
      <c r="C59" s="224"/>
      <c r="D59" s="225"/>
      <c r="E59" s="226"/>
      <c r="F59" s="226"/>
    </row>
    <row r="60" spans="2:6" ht="12.75">
      <c r="B60" s="223"/>
      <c r="C60" s="224"/>
      <c r="D60" s="225"/>
      <c r="E60" s="226"/>
      <c r="F60" s="226"/>
    </row>
    <row r="61" spans="2:6" ht="12.75">
      <c r="B61" s="223"/>
      <c r="C61" s="224"/>
      <c r="D61" s="225"/>
      <c r="E61" s="226"/>
      <c r="F61" s="226"/>
    </row>
    <row r="62" spans="2:6" ht="12.75">
      <c r="B62" s="223"/>
      <c r="C62" s="224"/>
      <c r="D62" s="225"/>
      <c r="E62" s="226"/>
      <c r="F62" s="226"/>
    </row>
    <row r="63" spans="2:6" ht="12.75">
      <c r="B63" s="223"/>
      <c r="C63" s="224"/>
      <c r="D63" s="225"/>
      <c r="E63" s="226"/>
      <c r="F63" s="226"/>
    </row>
    <row r="64" spans="2:6" ht="12.75">
      <c r="B64" s="223"/>
      <c r="C64" s="224"/>
      <c r="D64" s="225"/>
      <c r="E64" s="226"/>
      <c r="F64" s="226"/>
    </row>
    <row r="65" spans="2:6" ht="12.75">
      <c r="B65" s="223"/>
      <c r="C65" s="224"/>
      <c r="D65" s="225"/>
      <c r="E65" s="226"/>
      <c r="F65" s="226"/>
    </row>
    <row r="66" spans="2:6" ht="12.75">
      <c r="B66" s="223"/>
      <c r="C66" s="224"/>
      <c r="D66" s="225"/>
      <c r="E66" s="226"/>
      <c r="F66" s="226"/>
    </row>
    <row r="67" spans="2:6" ht="12.75">
      <c r="B67" s="223"/>
      <c r="C67" s="224"/>
      <c r="D67" s="225"/>
      <c r="E67" s="226"/>
      <c r="F67" s="226"/>
    </row>
    <row r="68" spans="2:6" ht="12.75">
      <c r="B68" s="223"/>
      <c r="C68" s="224"/>
      <c r="D68" s="225"/>
      <c r="E68" s="226"/>
      <c r="F68" s="226"/>
    </row>
    <row r="69" spans="2:6" ht="12.75">
      <c r="B69" s="223"/>
      <c r="C69" s="224"/>
      <c r="D69" s="225"/>
      <c r="E69" s="226"/>
      <c r="F69" s="226"/>
    </row>
    <row r="70" spans="2:6" ht="12.75">
      <c r="B70" s="223"/>
      <c r="C70" s="224"/>
      <c r="D70" s="225"/>
      <c r="E70" s="226"/>
      <c r="F70" s="226"/>
    </row>
    <row r="71" spans="1:7" ht="16.5" thickBot="1">
      <c r="A71" s="660" t="s">
        <v>69</v>
      </c>
      <c r="B71" s="660"/>
      <c r="C71" s="660"/>
      <c r="D71" s="660"/>
      <c r="E71" s="660"/>
      <c r="F71" s="660"/>
      <c r="G71" s="660"/>
    </row>
    <row r="72" spans="1:7" ht="21" thickBot="1">
      <c r="A72" s="661" t="s">
        <v>246</v>
      </c>
      <c r="B72" s="662"/>
      <c r="C72" s="662"/>
      <c r="D72" s="662"/>
      <c r="E72" s="662"/>
      <c r="F72" s="662"/>
      <c r="G72" s="663"/>
    </row>
    <row r="73" spans="1:7" ht="14.25" customHeight="1" thickBot="1">
      <c r="A73" s="140" t="s">
        <v>28</v>
      </c>
      <c r="B73" s="141" t="s">
        <v>29</v>
      </c>
      <c r="C73" s="142" t="s">
        <v>30</v>
      </c>
      <c r="D73" s="143" t="s">
        <v>31</v>
      </c>
      <c r="E73" s="144" t="s">
        <v>32</v>
      </c>
      <c r="F73" s="145" t="s">
        <v>33</v>
      </c>
      <c r="G73" s="146" t="s">
        <v>245</v>
      </c>
    </row>
    <row r="74" spans="1:7" ht="14.25" customHeight="1">
      <c r="A74" s="147"/>
      <c r="B74" s="148"/>
      <c r="C74" s="149" t="s">
        <v>35</v>
      </c>
      <c r="D74" s="144"/>
      <c r="E74" s="144"/>
      <c r="F74" s="150"/>
      <c r="G74" s="151"/>
    </row>
    <row r="75" spans="1:7" ht="14.25" customHeight="1">
      <c r="A75" s="152"/>
      <c r="B75" s="639" t="s">
        <v>90</v>
      </c>
      <c r="C75" s="444" t="s">
        <v>89</v>
      </c>
      <c r="D75" s="445" t="s">
        <v>39</v>
      </c>
      <c r="E75" s="214">
        <v>1</v>
      </c>
      <c r="F75" s="698">
        <v>1278.61</v>
      </c>
      <c r="G75" s="155"/>
    </row>
    <row r="76" spans="1:7" ht="14.25" customHeight="1">
      <c r="A76" s="152"/>
      <c r="B76" s="640"/>
      <c r="C76" s="444" t="s">
        <v>83</v>
      </c>
      <c r="D76" s="445" t="s">
        <v>39</v>
      </c>
      <c r="E76" s="214">
        <v>1</v>
      </c>
      <c r="F76" s="699"/>
      <c r="G76" s="155"/>
    </row>
    <row r="77" spans="1:7" ht="14.25" customHeight="1">
      <c r="A77" s="152"/>
      <c r="B77" s="640" t="s">
        <v>53</v>
      </c>
      <c r="C77" s="444" t="s">
        <v>89</v>
      </c>
      <c r="D77" s="445" t="s">
        <v>39</v>
      </c>
      <c r="E77" s="445">
        <v>1</v>
      </c>
      <c r="F77" s="700">
        <v>2336.24</v>
      </c>
      <c r="G77" s="155"/>
    </row>
    <row r="78" spans="1:7" ht="14.25" customHeight="1">
      <c r="A78" s="152"/>
      <c r="B78" s="641"/>
      <c r="C78" s="444" t="s">
        <v>83</v>
      </c>
      <c r="D78" s="445" t="s">
        <v>39</v>
      </c>
      <c r="E78" s="445">
        <v>2</v>
      </c>
      <c r="F78" s="701"/>
      <c r="G78" s="155"/>
    </row>
    <row r="79" spans="1:7" ht="14.25" customHeight="1">
      <c r="A79" s="152"/>
      <c r="B79" s="639" t="s">
        <v>42</v>
      </c>
      <c r="C79" s="447" t="s">
        <v>96</v>
      </c>
      <c r="D79" s="448" t="s">
        <v>39</v>
      </c>
      <c r="E79" s="448">
        <v>1</v>
      </c>
      <c r="F79" s="631">
        <v>2681.53</v>
      </c>
      <c r="G79" s="680"/>
    </row>
    <row r="80" spans="1:7" ht="14.25" customHeight="1">
      <c r="A80" s="152"/>
      <c r="B80" s="640"/>
      <c r="C80" s="447" t="s">
        <v>89</v>
      </c>
      <c r="D80" s="448" t="s">
        <v>39</v>
      </c>
      <c r="E80" s="448">
        <v>1</v>
      </c>
      <c r="F80" s="632"/>
      <c r="G80" s="681"/>
    </row>
    <row r="81" spans="1:7" ht="14.25" customHeight="1">
      <c r="A81" s="152"/>
      <c r="B81" s="640"/>
      <c r="C81" s="447" t="s">
        <v>97</v>
      </c>
      <c r="D81" s="448" t="s">
        <v>39</v>
      </c>
      <c r="E81" s="448">
        <v>1</v>
      </c>
      <c r="F81" s="632"/>
      <c r="G81" s="681"/>
    </row>
    <row r="82" spans="1:7" ht="14.25" customHeight="1">
      <c r="A82" s="152"/>
      <c r="B82" s="641"/>
      <c r="C82" s="447" t="s">
        <v>93</v>
      </c>
      <c r="D82" s="448" t="s">
        <v>39</v>
      </c>
      <c r="E82" s="448">
        <v>1</v>
      </c>
      <c r="F82" s="633"/>
      <c r="G82" s="682"/>
    </row>
    <row r="83" spans="1:7" ht="14.25" customHeight="1">
      <c r="A83" s="152"/>
      <c r="B83" s="449" t="s">
        <v>47</v>
      </c>
      <c r="C83" s="450" t="s">
        <v>108</v>
      </c>
      <c r="D83" s="335" t="s">
        <v>37</v>
      </c>
      <c r="E83" s="451">
        <v>2.52</v>
      </c>
      <c r="F83" s="452">
        <v>9770.09</v>
      </c>
      <c r="G83" s="155"/>
    </row>
    <row r="84" spans="1:7" ht="14.25" customHeight="1">
      <c r="A84" s="152"/>
      <c r="B84" s="639" t="s">
        <v>45</v>
      </c>
      <c r="C84" s="453" t="s">
        <v>119</v>
      </c>
      <c r="D84" s="335" t="s">
        <v>37</v>
      </c>
      <c r="E84" s="454" t="s">
        <v>120</v>
      </c>
      <c r="F84" s="624">
        <v>15010.54</v>
      </c>
      <c r="G84" s="155"/>
    </row>
    <row r="85" spans="1:7" ht="14.25" customHeight="1">
      <c r="A85" s="152"/>
      <c r="B85" s="640"/>
      <c r="C85" s="453" t="s">
        <v>121</v>
      </c>
      <c r="D85" s="335" t="s">
        <v>37</v>
      </c>
      <c r="E85" s="454" t="s">
        <v>118</v>
      </c>
      <c r="F85" s="630"/>
      <c r="G85" s="155"/>
    </row>
    <row r="86" spans="1:7" ht="14.25" customHeight="1">
      <c r="A86" s="152"/>
      <c r="B86" s="640"/>
      <c r="C86" s="453" t="s">
        <v>122</v>
      </c>
      <c r="D86" s="335" t="s">
        <v>117</v>
      </c>
      <c r="E86" s="454">
        <v>5</v>
      </c>
      <c r="F86" s="630"/>
      <c r="G86" s="155"/>
    </row>
    <row r="87" spans="1:7" ht="14.25" customHeight="1">
      <c r="A87" s="152"/>
      <c r="B87" s="640"/>
      <c r="C87" s="453" t="s">
        <v>116</v>
      </c>
      <c r="D87" s="335" t="s">
        <v>37</v>
      </c>
      <c r="E87" s="454" t="s">
        <v>123</v>
      </c>
      <c r="F87" s="630"/>
      <c r="G87" s="155"/>
    </row>
    <row r="88" spans="1:7" ht="14.25" customHeight="1">
      <c r="A88" s="152"/>
      <c r="B88" s="641"/>
      <c r="C88" s="455" t="s">
        <v>124</v>
      </c>
      <c r="D88" s="335" t="s">
        <v>37</v>
      </c>
      <c r="E88" s="454">
        <v>4</v>
      </c>
      <c r="F88" s="625"/>
      <c r="G88" s="155"/>
    </row>
    <row r="89" spans="1:7" ht="14.25" customHeight="1">
      <c r="A89" s="152"/>
      <c r="B89" s="639" t="s">
        <v>54</v>
      </c>
      <c r="C89" s="453" t="s">
        <v>131</v>
      </c>
      <c r="D89" s="335" t="s">
        <v>132</v>
      </c>
      <c r="E89" s="454" t="s">
        <v>133</v>
      </c>
      <c r="F89" s="624">
        <v>3680.93</v>
      </c>
      <c r="G89" s="155"/>
    </row>
    <row r="90" spans="1:7" ht="14.25" customHeight="1">
      <c r="A90" s="152"/>
      <c r="B90" s="641"/>
      <c r="C90" s="453" t="s">
        <v>134</v>
      </c>
      <c r="D90" s="335" t="s">
        <v>37</v>
      </c>
      <c r="E90" s="454" t="s">
        <v>135</v>
      </c>
      <c r="F90" s="625"/>
      <c r="G90" s="155"/>
    </row>
    <row r="91" spans="1:7" ht="14.25" customHeight="1">
      <c r="A91" s="152"/>
      <c r="B91" s="639" t="s">
        <v>36</v>
      </c>
      <c r="C91" s="453" t="s">
        <v>149</v>
      </c>
      <c r="D91" s="335"/>
      <c r="E91" s="454"/>
      <c r="F91" s="692">
        <v>50545.5</v>
      </c>
      <c r="G91" s="155"/>
    </row>
    <row r="92" spans="1:7" ht="14.25" customHeight="1">
      <c r="A92" s="152"/>
      <c r="B92" s="640"/>
      <c r="C92" s="453" t="s">
        <v>150</v>
      </c>
      <c r="D92" s="335" t="s">
        <v>46</v>
      </c>
      <c r="E92" s="454" t="s">
        <v>151</v>
      </c>
      <c r="F92" s="693"/>
      <c r="G92" s="155"/>
    </row>
    <row r="93" spans="1:7" ht="14.25" customHeight="1">
      <c r="A93" s="152"/>
      <c r="B93" s="640"/>
      <c r="C93" s="453" t="s">
        <v>152</v>
      </c>
      <c r="D93" s="335" t="s">
        <v>46</v>
      </c>
      <c r="E93" s="454" t="s">
        <v>153</v>
      </c>
      <c r="F93" s="693"/>
      <c r="G93" s="155"/>
    </row>
    <row r="94" spans="1:7" ht="14.25" customHeight="1">
      <c r="A94" s="152"/>
      <c r="B94" s="640"/>
      <c r="C94" s="453" t="s">
        <v>154</v>
      </c>
      <c r="D94" s="335" t="s">
        <v>46</v>
      </c>
      <c r="E94" s="454" t="s">
        <v>155</v>
      </c>
      <c r="F94" s="693"/>
      <c r="G94" s="155"/>
    </row>
    <row r="95" spans="1:7" ht="12.75">
      <c r="A95" s="152"/>
      <c r="B95" s="641"/>
      <c r="C95" s="453" t="s">
        <v>156</v>
      </c>
      <c r="D95" s="335" t="s">
        <v>37</v>
      </c>
      <c r="E95" s="454" t="s">
        <v>157</v>
      </c>
      <c r="F95" s="694"/>
      <c r="G95" s="155"/>
    </row>
    <row r="96" spans="1:7" ht="12.75">
      <c r="A96" s="152"/>
      <c r="B96" s="639" t="s">
        <v>43</v>
      </c>
      <c r="C96" s="456" t="s">
        <v>169</v>
      </c>
      <c r="D96" s="445"/>
      <c r="E96" s="445"/>
      <c r="F96" s="624">
        <v>2478.42</v>
      </c>
      <c r="G96" s="155"/>
    </row>
    <row r="97" spans="1:7" ht="12.75">
      <c r="A97" s="152"/>
      <c r="B97" s="640"/>
      <c r="C97" s="456" t="s">
        <v>170</v>
      </c>
      <c r="D97" s="445" t="s">
        <v>37</v>
      </c>
      <c r="E97" s="445">
        <v>1.6</v>
      </c>
      <c r="F97" s="630"/>
      <c r="G97" s="155"/>
    </row>
    <row r="98" spans="1:7" ht="12.75">
      <c r="A98" s="152"/>
      <c r="B98" s="640"/>
      <c r="C98" s="456" t="s">
        <v>171</v>
      </c>
      <c r="D98" s="445" t="s">
        <v>162</v>
      </c>
      <c r="E98" s="445">
        <v>2</v>
      </c>
      <c r="F98" s="630"/>
      <c r="G98" s="155"/>
    </row>
    <row r="99" spans="1:7" ht="12.75">
      <c r="A99" s="152"/>
      <c r="B99" s="640"/>
      <c r="C99" s="457" t="s">
        <v>172</v>
      </c>
      <c r="D99" s="445" t="s">
        <v>37</v>
      </c>
      <c r="E99" s="445">
        <v>5.5</v>
      </c>
      <c r="F99" s="630"/>
      <c r="G99" s="155"/>
    </row>
    <row r="100" spans="1:7" ht="12.75">
      <c r="A100" s="156"/>
      <c r="B100" s="641"/>
      <c r="C100" s="457" t="s">
        <v>173</v>
      </c>
      <c r="D100" s="445" t="s">
        <v>162</v>
      </c>
      <c r="E100" s="445">
        <v>3</v>
      </c>
      <c r="F100" s="625"/>
      <c r="G100" s="157"/>
    </row>
    <row r="101" spans="1:7" ht="12.75">
      <c r="A101" s="202"/>
      <c r="B101" s="639" t="s">
        <v>174</v>
      </c>
      <c r="C101" s="453" t="s">
        <v>175</v>
      </c>
      <c r="D101" s="335" t="s">
        <v>39</v>
      </c>
      <c r="E101" s="335">
        <v>2</v>
      </c>
      <c r="F101" s="692">
        <v>7138.65</v>
      </c>
      <c r="G101" s="203"/>
    </row>
    <row r="102" spans="1:7" ht="12.75">
      <c r="A102" s="202"/>
      <c r="B102" s="640"/>
      <c r="C102" s="453" t="s">
        <v>176</v>
      </c>
      <c r="D102" s="335" t="s">
        <v>39</v>
      </c>
      <c r="E102" s="335">
        <v>1</v>
      </c>
      <c r="F102" s="693"/>
      <c r="G102" s="203"/>
    </row>
    <row r="103" spans="1:7" ht="12.75">
      <c r="A103" s="202"/>
      <c r="B103" s="640"/>
      <c r="C103" s="458" t="s">
        <v>177</v>
      </c>
      <c r="D103" s="335" t="s">
        <v>39</v>
      </c>
      <c r="E103" s="335">
        <v>2</v>
      </c>
      <c r="F103" s="693"/>
      <c r="G103" s="203"/>
    </row>
    <row r="104" spans="1:7" ht="12.75">
      <c r="A104" s="202"/>
      <c r="B104" s="640"/>
      <c r="C104" s="458" t="s">
        <v>178</v>
      </c>
      <c r="D104" s="335" t="s">
        <v>37</v>
      </c>
      <c r="E104" s="335">
        <v>2</v>
      </c>
      <c r="F104" s="694"/>
      <c r="G104" s="203"/>
    </row>
    <row r="105" spans="1:7" ht="12.75">
      <c r="A105" s="202"/>
      <c r="B105" s="459" t="s">
        <v>240</v>
      </c>
      <c r="C105" s="444" t="s">
        <v>89</v>
      </c>
      <c r="D105" s="445" t="s">
        <v>39</v>
      </c>
      <c r="E105" s="214">
        <v>2</v>
      </c>
      <c r="F105" s="624">
        <v>4311.58</v>
      </c>
      <c r="G105" s="203"/>
    </row>
    <row r="106" spans="1:7" ht="12.75">
      <c r="A106" s="202"/>
      <c r="B106" s="459"/>
      <c r="C106" s="444" t="s">
        <v>83</v>
      </c>
      <c r="D106" s="445" t="s">
        <v>39</v>
      </c>
      <c r="E106" s="214">
        <v>2</v>
      </c>
      <c r="F106" s="630"/>
      <c r="G106" s="203"/>
    </row>
    <row r="107" spans="1:7" ht="14.25" customHeight="1">
      <c r="A107" s="202"/>
      <c r="B107" s="459"/>
      <c r="C107" s="444" t="s">
        <v>241</v>
      </c>
      <c r="D107" s="445" t="s">
        <v>39</v>
      </c>
      <c r="E107" s="460">
        <v>1</v>
      </c>
      <c r="F107" s="630"/>
      <c r="G107" s="203"/>
    </row>
    <row r="108" spans="1:7" ht="15" thickBot="1">
      <c r="A108" s="158"/>
      <c r="B108" s="248"/>
      <c r="C108" s="249"/>
      <c r="D108" s="250"/>
      <c r="E108" s="162" t="s">
        <v>40</v>
      </c>
      <c r="F108" s="163">
        <f>SUM(F75:F107)</f>
        <v>99232.09</v>
      </c>
      <c r="G108" s="164"/>
    </row>
    <row r="109" spans="1:7" ht="15">
      <c r="A109" s="152"/>
      <c r="B109" s="253"/>
      <c r="C109" s="166" t="s">
        <v>41</v>
      </c>
      <c r="D109" s="196"/>
      <c r="E109" s="255"/>
      <c r="F109" s="391"/>
      <c r="G109" s="170"/>
    </row>
    <row r="110" spans="1:7" ht="15" customHeight="1">
      <c r="A110" s="152"/>
      <c r="B110" s="402" t="s">
        <v>47</v>
      </c>
      <c r="C110" s="442" t="s">
        <v>76</v>
      </c>
      <c r="D110" s="425" t="s">
        <v>37</v>
      </c>
      <c r="E110" s="425">
        <v>893.8</v>
      </c>
      <c r="F110" s="427">
        <f>E110*1.8</f>
        <v>1608.84</v>
      </c>
      <c r="G110" s="407">
        <v>1.8</v>
      </c>
    </row>
    <row r="111" spans="1:7" ht="28.5" customHeight="1">
      <c r="A111" s="152"/>
      <c r="B111" s="402" t="s">
        <v>54</v>
      </c>
      <c r="C111" s="443" t="s">
        <v>77</v>
      </c>
      <c r="D111" s="425" t="s">
        <v>37</v>
      </c>
      <c r="E111" s="425">
        <v>893.8</v>
      </c>
      <c r="F111" s="427">
        <f>E111*1.8</f>
        <v>1608.84</v>
      </c>
      <c r="G111" s="407">
        <v>1.8</v>
      </c>
    </row>
    <row r="112" spans="1:7" ht="15" thickBot="1">
      <c r="A112" s="158"/>
      <c r="B112" s="248"/>
      <c r="C112" s="258"/>
      <c r="D112" s="259"/>
      <c r="E112" s="174" t="s">
        <v>40</v>
      </c>
      <c r="F112" s="461">
        <f>SUM(F110:F111)</f>
        <v>3217.68</v>
      </c>
      <c r="G112" s="164"/>
    </row>
    <row r="113" spans="1:7" ht="14.25">
      <c r="A113" s="175"/>
      <c r="B113" s="262"/>
      <c r="C113" s="177" t="s">
        <v>44</v>
      </c>
      <c r="D113" s="264"/>
      <c r="E113" s="264"/>
      <c r="F113" s="265"/>
      <c r="G113" s="179"/>
    </row>
    <row r="114" spans="1:7" ht="12.75">
      <c r="A114" s="181"/>
      <c r="B114" s="428" t="s">
        <v>55</v>
      </c>
      <c r="C114" s="429" t="s">
        <v>191</v>
      </c>
      <c r="D114" s="430" t="s">
        <v>192</v>
      </c>
      <c r="E114" s="430">
        <v>60</v>
      </c>
      <c r="F114" s="431">
        <v>40036.9</v>
      </c>
      <c r="G114" s="182"/>
    </row>
    <row r="115" spans="1:7" ht="12.75">
      <c r="A115" s="181"/>
      <c r="B115" s="428" t="s">
        <v>42</v>
      </c>
      <c r="C115" s="432" t="s">
        <v>191</v>
      </c>
      <c r="D115" s="430" t="s">
        <v>38</v>
      </c>
      <c r="E115" s="430">
        <v>15</v>
      </c>
      <c r="F115" s="431">
        <v>10009.22</v>
      </c>
      <c r="G115" s="182"/>
    </row>
    <row r="116" spans="1:7" ht="24">
      <c r="A116" s="181"/>
      <c r="B116" s="726" t="s">
        <v>54</v>
      </c>
      <c r="C116" s="433" t="s">
        <v>203</v>
      </c>
      <c r="D116" s="434" t="s">
        <v>37</v>
      </c>
      <c r="E116" s="434">
        <v>3.14</v>
      </c>
      <c r="F116" s="718">
        <v>7841.74</v>
      </c>
      <c r="G116" s="183"/>
    </row>
    <row r="117" spans="1:7" ht="12.75">
      <c r="A117" s="181"/>
      <c r="B117" s="727"/>
      <c r="C117" s="436" t="s">
        <v>200</v>
      </c>
      <c r="D117" s="434" t="s">
        <v>39</v>
      </c>
      <c r="E117" s="434">
        <v>4</v>
      </c>
      <c r="F117" s="701"/>
      <c r="G117" s="183"/>
    </row>
    <row r="118" spans="1:7" ht="15" thickBot="1">
      <c r="A118" s="184"/>
      <c r="B118" s="276"/>
      <c r="C118" s="277"/>
      <c r="D118" s="278"/>
      <c r="E118" s="162" t="s">
        <v>40</v>
      </c>
      <c r="F118" s="163">
        <f>SUM(F114:F117)</f>
        <v>57887.86</v>
      </c>
      <c r="G118" s="188"/>
    </row>
    <row r="119" spans="1:7" ht="14.25">
      <c r="A119" s="175"/>
      <c r="B119" s="262"/>
      <c r="C119" s="189" t="s">
        <v>44</v>
      </c>
      <c r="D119" s="280"/>
      <c r="E119" s="280"/>
      <c r="F119" s="281"/>
      <c r="G119" s="191"/>
    </row>
    <row r="120" spans="1:7" ht="14.25">
      <c r="A120" s="175"/>
      <c r="B120" s="262"/>
      <c r="C120" s="192" t="s">
        <v>41</v>
      </c>
      <c r="D120" s="264"/>
      <c r="E120" s="264"/>
      <c r="F120" s="283"/>
      <c r="G120" s="191"/>
    </row>
    <row r="121" spans="1:9" ht="24">
      <c r="A121" s="175"/>
      <c r="B121" s="437" t="s">
        <v>47</v>
      </c>
      <c r="C121" s="438" t="s">
        <v>74</v>
      </c>
      <c r="D121" s="439" t="s">
        <v>37</v>
      </c>
      <c r="E121" s="425">
        <v>893.8</v>
      </c>
      <c r="F121" s="426">
        <f>E121*G121</f>
        <v>482.65</v>
      </c>
      <c r="G121" s="407">
        <v>0.54</v>
      </c>
      <c r="I121" s="171">
        <f>F123+F118</f>
        <v>79634.01</v>
      </c>
    </row>
    <row r="122" spans="1:7" ht="36">
      <c r="A122" s="175"/>
      <c r="B122" s="437" t="s">
        <v>54</v>
      </c>
      <c r="C122" s="440" t="s">
        <v>75</v>
      </c>
      <c r="D122" s="441" t="s">
        <v>37</v>
      </c>
      <c r="E122" s="425">
        <v>893.8</v>
      </c>
      <c r="F122" s="427">
        <f>E122*G122</f>
        <v>21263.5</v>
      </c>
      <c r="G122" s="407">
        <v>23.79</v>
      </c>
    </row>
    <row r="123" spans="1:7" ht="15" thickBot="1">
      <c r="A123" s="158"/>
      <c r="B123" s="248"/>
      <c r="C123" s="284"/>
      <c r="D123" s="285"/>
      <c r="E123" s="199" t="s">
        <v>40</v>
      </c>
      <c r="F123" s="163">
        <f>SUM(F121:F122)</f>
        <v>21746.15</v>
      </c>
      <c r="G123" s="164"/>
    </row>
    <row r="124" spans="1:7" ht="14.25">
      <c r="A124" s="147"/>
      <c r="B124" s="296"/>
      <c r="C124" s="206" t="s">
        <v>49</v>
      </c>
      <c r="D124" s="298"/>
      <c r="E124" s="298"/>
      <c r="F124" s="299"/>
      <c r="G124" s="207"/>
    </row>
    <row r="125" spans="1:7" ht="12.75">
      <c r="A125" s="152"/>
      <c r="B125" s="626" t="s">
        <v>43</v>
      </c>
      <c r="C125" s="416" t="s">
        <v>230</v>
      </c>
      <c r="D125" s="417" t="s">
        <v>39</v>
      </c>
      <c r="E125" s="417">
        <v>3</v>
      </c>
      <c r="F125" s="624">
        <v>1930.55</v>
      </c>
      <c r="G125" s="418"/>
    </row>
    <row r="126" spans="1:7" ht="12.75">
      <c r="A126" s="152"/>
      <c r="B126" s="627"/>
      <c r="C126" s="416" t="s">
        <v>231</v>
      </c>
      <c r="D126" s="417" t="s">
        <v>39</v>
      </c>
      <c r="E126" s="417">
        <v>2</v>
      </c>
      <c r="F126" s="625"/>
      <c r="G126" s="418"/>
    </row>
    <row r="127" spans="1:7" ht="12.75">
      <c r="A127" s="152"/>
      <c r="B127" s="626" t="s">
        <v>174</v>
      </c>
      <c r="C127" s="416" t="s">
        <v>232</v>
      </c>
      <c r="D127" s="417" t="s">
        <v>39</v>
      </c>
      <c r="E127" s="417">
        <v>3</v>
      </c>
      <c r="F127" s="624">
        <v>1226.44</v>
      </c>
      <c r="G127" s="418"/>
    </row>
    <row r="128" spans="1:7" ht="12.75">
      <c r="A128" s="152"/>
      <c r="B128" s="627"/>
      <c r="C128" s="416" t="s">
        <v>236</v>
      </c>
      <c r="D128" s="417" t="s">
        <v>39</v>
      </c>
      <c r="E128" s="417">
        <v>2</v>
      </c>
      <c r="F128" s="625"/>
      <c r="G128" s="418"/>
    </row>
    <row r="129" spans="1:7" ht="15" thickBot="1">
      <c r="A129" s="158"/>
      <c r="B129" s="248"/>
      <c r="C129" s="301"/>
      <c r="D129" s="285"/>
      <c r="E129" s="199" t="s">
        <v>40</v>
      </c>
      <c r="F129" s="163">
        <f>SUM(F125:F128)</f>
        <v>3156.99</v>
      </c>
      <c r="G129" s="207"/>
    </row>
    <row r="130" spans="1:7" ht="15">
      <c r="A130" s="152"/>
      <c r="B130" s="380"/>
      <c r="C130" s="206" t="s">
        <v>49</v>
      </c>
      <c r="D130" s="302"/>
      <c r="E130" s="303"/>
      <c r="F130" s="304"/>
      <c r="G130" s="207"/>
    </row>
    <row r="131" spans="1:7" ht="15">
      <c r="A131" s="156"/>
      <c r="B131" s="257"/>
      <c r="C131" s="192" t="s">
        <v>41</v>
      </c>
      <c r="D131" s="256"/>
      <c r="E131" s="295"/>
      <c r="F131" s="305"/>
      <c r="G131" s="207"/>
    </row>
    <row r="132" spans="1:7" ht="12.75">
      <c r="A132" s="156"/>
      <c r="B132" s="419" t="s">
        <v>47</v>
      </c>
      <c r="C132" s="420" t="s">
        <v>71</v>
      </c>
      <c r="D132" s="421" t="s">
        <v>72</v>
      </c>
      <c r="E132" s="422">
        <v>2</v>
      </c>
      <c r="F132" s="423">
        <f>E132*G132</f>
        <v>3515</v>
      </c>
      <c r="G132" s="407">
        <v>1757.34</v>
      </c>
    </row>
    <row r="133" spans="1:7" ht="12.75">
      <c r="A133" s="156"/>
      <c r="B133" s="419" t="s">
        <v>54</v>
      </c>
      <c r="C133" s="424" t="s">
        <v>73</v>
      </c>
      <c r="D133" s="421" t="s">
        <v>39</v>
      </c>
      <c r="E133" s="422">
        <v>4</v>
      </c>
      <c r="F133" s="423">
        <f>E133*G133</f>
        <v>2054</v>
      </c>
      <c r="G133" s="407">
        <v>513.6</v>
      </c>
    </row>
    <row r="134" spans="1:7" ht="13.5" thickBot="1">
      <c r="A134" s="158"/>
      <c r="B134" s="159"/>
      <c r="C134" s="247"/>
      <c r="D134" s="246"/>
      <c r="E134" s="199" t="s">
        <v>40</v>
      </c>
      <c r="F134" s="163">
        <f>SUM(F132:F133)</f>
        <v>5569</v>
      </c>
      <c r="G134" s="311"/>
    </row>
    <row r="135" spans="1:7" ht="13.5" thickBot="1">
      <c r="A135" s="216"/>
      <c r="B135" s="312"/>
      <c r="C135" s="313"/>
      <c r="D135" s="312"/>
      <c r="E135" s="219" t="s">
        <v>52</v>
      </c>
      <c r="F135" s="220">
        <f>F108+F112+F118+F123+F129+F134</f>
        <v>190809.77</v>
      </c>
      <c r="G135" s="314"/>
    </row>
    <row r="136" spans="2:6" ht="14.25">
      <c r="B136" s="307" t="s">
        <v>20</v>
      </c>
      <c r="C136" s="308"/>
      <c r="D136" s="309" t="s">
        <v>21</v>
      </c>
      <c r="E136" s="310"/>
      <c r="F136" s="310"/>
    </row>
    <row r="137" spans="2:6" ht="14.25">
      <c r="B137" s="307"/>
      <c r="C137" s="308"/>
      <c r="D137" s="309"/>
      <c r="E137" s="310"/>
      <c r="F137" s="310"/>
    </row>
    <row r="138" spans="2:6" ht="14.25">
      <c r="B138" s="307"/>
      <c r="C138" s="308"/>
      <c r="D138" s="309"/>
      <c r="E138" s="310"/>
      <c r="F138" s="310"/>
    </row>
    <row r="139" spans="2:6" ht="14.25">
      <c r="B139" s="307"/>
      <c r="C139" s="308"/>
      <c r="D139" s="309"/>
      <c r="E139" s="310"/>
      <c r="F139" s="310"/>
    </row>
    <row r="140" spans="2:6" ht="14.25">
      <c r="B140" s="307"/>
      <c r="C140" s="308"/>
      <c r="D140" s="309"/>
      <c r="E140" s="310"/>
      <c r="F140" s="310"/>
    </row>
    <row r="141" spans="2:6" ht="14.25">
      <c r="B141" s="307"/>
      <c r="C141" s="308"/>
      <c r="D141" s="309"/>
      <c r="E141" s="310"/>
      <c r="F141" s="310"/>
    </row>
    <row r="142" spans="2:6" ht="14.25">
      <c r="B142" s="307"/>
      <c r="C142" s="308"/>
      <c r="D142" s="309"/>
      <c r="E142" s="310"/>
      <c r="F142" s="310"/>
    </row>
    <row r="143" spans="2:6" ht="14.25">
      <c r="B143" s="307"/>
      <c r="C143" s="308"/>
      <c r="D143" s="309"/>
      <c r="E143" s="310"/>
      <c r="F143" s="310"/>
    </row>
    <row r="144" spans="2:6" ht="14.25">
      <c r="B144" s="307"/>
      <c r="C144" s="308"/>
      <c r="D144" s="309"/>
      <c r="E144" s="310"/>
      <c r="F144" s="310"/>
    </row>
    <row r="145" spans="2:6" ht="14.25">
      <c r="B145" s="307"/>
      <c r="C145" s="308"/>
      <c r="D145" s="309"/>
      <c r="E145" s="310"/>
      <c r="F145" s="310"/>
    </row>
    <row r="146" spans="2:6" ht="14.25">
      <c r="B146" s="307"/>
      <c r="C146" s="308"/>
      <c r="D146" s="309"/>
      <c r="E146" s="310"/>
      <c r="F146" s="310"/>
    </row>
    <row r="147" spans="2:6" ht="14.25">
      <c r="B147" s="307"/>
      <c r="C147" s="308"/>
      <c r="D147" s="309"/>
      <c r="E147" s="310"/>
      <c r="F147" s="310"/>
    </row>
    <row r="148" spans="2:6" ht="14.25">
      <c r="B148" s="307"/>
      <c r="C148" s="308"/>
      <c r="D148" s="309"/>
      <c r="E148" s="310"/>
      <c r="F148" s="310"/>
    </row>
    <row r="149" spans="2:6" ht="14.25">
      <c r="B149" s="307"/>
      <c r="C149" s="308"/>
      <c r="D149" s="309"/>
      <c r="E149" s="310"/>
      <c r="F149" s="310"/>
    </row>
    <row r="150" spans="2:6" ht="14.25">
      <c r="B150" s="307"/>
      <c r="C150" s="308"/>
      <c r="D150" s="309"/>
      <c r="E150" s="310"/>
      <c r="F150" s="310"/>
    </row>
    <row r="151" spans="2:6" ht="15">
      <c r="B151" s="306"/>
      <c r="C151" s="307"/>
      <c r="D151" s="308"/>
      <c r="E151" s="309"/>
      <c r="F151" s="310"/>
    </row>
    <row r="152" spans="1:7" ht="16.5" thickBot="1">
      <c r="A152" s="660" t="s">
        <v>69</v>
      </c>
      <c r="B152" s="660"/>
      <c r="C152" s="660"/>
      <c r="D152" s="660"/>
      <c r="E152" s="660"/>
      <c r="F152" s="660"/>
      <c r="G152" s="660"/>
    </row>
    <row r="153" spans="1:7" ht="27" customHeight="1" thickBot="1">
      <c r="A153" s="688" t="s">
        <v>68</v>
      </c>
      <c r="B153" s="689"/>
      <c r="C153" s="689"/>
      <c r="D153" s="689"/>
      <c r="E153" s="689"/>
      <c r="F153" s="689"/>
      <c r="G153" s="690"/>
    </row>
    <row r="154" spans="1:7" ht="14.25" customHeight="1" thickBot="1">
      <c r="A154" s="140" t="s">
        <v>28</v>
      </c>
      <c r="B154" s="141" t="s">
        <v>29</v>
      </c>
      <c r="C154" s="142" t="s">
        <v>30</v>
      </c>
      <c r="D154" s="143" t="s">
        <v>31</v>
      </c>
      <c r="E154" s="144" t="s">
        <v>32</v>
      </c>
      <c r="F154" s="145" t="s">
        <v>33</v>
      </c>
      <c r="G154" s="146" t="s">
        <v>245</v>
      </c>
    </row>
    <row r="155" spans="1:7" ht="14.25" customHeight="1">
      <c r="A155" s="147"/>
      <c r="B155" s="148"/>
      <c r="C155" s="149" t="s">
        <v>35</v>
      </c>
      <c r="D155" s="144"/>
      <c r="E155" s="144"/>
      <c r="F155" s="150"/>
      <c r="G155" s="151"/>
    </row>
    <row r="156" spans="1:7" ht="14.25" customHeight="1">
      <c r="A156" s="152"/>
      <c r="B156" s="634" t="s">
        <v>90</v>
      </c>
      <c r="C156" s="194" t="s">
        <v>91</v>
      </c>
      <c r="D156" s="195" t="s">
        <v>39</v>
      </c>
      <c r="E156" s="232">
        <v>2</v>
      </c>
      <c r="F156" s="628">
        <v>3135.81</v>
      </c>
      <c r="G156" s="155"/>
    </row>
    <row r="157" spans="1:7" ht="14.25" customHeight="1">
      <c r="A157" s="152"/>
      <c r="B157" s="638"/>
      <c r="C157" s="194" t="s">
        <v>92</v>
      </c>
      <c r="D157" s="195" t="s">
        <v>39</v>
      </c>
      <c r="E157" s="232">
        <v>1</v>
      </c>
      <c r="F157" s="629"/>
      <c r="G157" s="155"/>
    </row>
    <row r="158" spans="1:7" ht="14.25" customHeight="1">
      <c r="A158" s="152"/>
      <c r="B158" s="638" t="s">
        <v>42</v>
      </c>
      <c r="C158" s="351" t="s">
        <v>98</v>
      </c>
      <c r="D158" s="345" t="s">
        <v>39</v>
      </c>
      <c r="E158" s="346">
        <v>4</v>
      </c>
      <c r="F158" s="664">
        <v>7530.35</v>
      </c>
      <c r="G158" s="680"/>
    </row>
    <row r="159" spans="1:7" ht="12.75">
      <c r="A159" s="152"/>
      <c r="B159" s="638"/>
      <c r="C159" s="351" t="s">
        <v>89</v>
      </c>
      <c r="D159" s="345" t="s">
        <v>39</v>
      </c>
      <c r="E159" s="346">
        <v>2</v>
      </c>
      <c r="F159" s="665"/>
      <c r="G159" s="681"/>
    </row>
    <row r="160" spans="1:7" ht="12.75">
      <c r="A160" s="152"/>
      <c r="B160" s="638"/>
      <c r="C160" s="351" t="s">
        <v>100</v>
      </c>
      <c r="D160" s="345" t="s">
        <v>39</v>
      </c>
      <c r="E160" s="346">
        <v>1</v>
      </c>
      <c r="F160" s="665"/>
      <c r="G160" s="681"/>
    </row>
    <row r="161" spans="1:7" ht="12.75">
      <c r="A161" s="152"/>
      <c r="B161" s="638"/>
      <c r="C161" s="351" t="s">
        <v>101</v>
      </c>
      <c r="D161" s="345" t="s">
        <v>39</v>
      </c>
      <c r="E161" s="346">
        <v>1</v>
      </c>
      <c r="F161" s="665"/>
      <c r="G161" s="681"/>
    </row>
    <row r="162" spans="1:7" ht="12.75" customHeight="1">
      <c r="A162" s="152"/>
      <c r="B162" s="638"/>
      <c r="C162" s="351" t="s">
        <v>102</v>
      </c>
      <c r="D162" s="345" t="s">
        <v>37</v>
      </c>
      <c r="E162" s="346">
        <v>0.7</v>
      </c>
      <c r="F162" s="665"/>
      <c r="G162" s="681"/>
    </row>
    <row r="163" spans="1:7" ht="12.75">
      <c r="A163" s="152"/>
      <c r="B163" s="638"/>
      <c r="C163" s="351" t="s">
        <v>103</v>
      </c>
      <c r="D163" s="345" t="s">
        <v>37</v>
      </c>
      <c r="E163" s="346">
        <v>0.84</v>
      </c>
      <c r="F163" s="666"/>
      <c r="G163" s="682"/>
    </row>
    <row r="164" spans="1:7" ht="15.75" thickBot="1">
      <c r="A164" s="158"/>
      <c r="B164" s="248"/>
      <c r="C164" s="249"/>
      <c r="D164" s="250"/>
      <c r="E164" s="251" t="s">
        <v>40</v>
      </c>
      <c r="F164" s="252">
        <f>SUM(F156:F163)</f>
        <v>10666.16</v>
      </c>
      <c r="G164" s="164"/>
    </row>
    <row r="165" spans="1:7" ht="15">
      <c r="A165" s="152"/>
      <c r="B165" s="253"/>
      <c r="C165" s="254" t="s">
        <v>41</v>
      </c>
      <c r="D165" s="196"/>
      <c r="E165" s="255"/>
      <c r="F165" s="391"/>
      <c r="G165" s="170"/>
    </row>
    <row r="166" spans="1:7" ht="16.5" customHeight="1">
      <c r="A166" s="172"/>
      <c r="B166" s="329" t="s">
        <v>47</v>
      </c>
      <c r="C166" s="330" t="s">
        <v>76</v>
      </c>
      <c r="D166" s="336" t="s">
        <v>37</v>
      </c>
      <c r="E166" s="336">
        <v>886.4</v>
      </c>
      <c r="F166" s="337">
        <f>E166*1.8</f>
        <v>1595.52</v>
      </c>
      <c r="G166" s="331">
        <v>1.8</v>
      </c>
    </row>
    <row r="167" spans="1:7" ht="24.75" customHeight="1">
      <c r="A167" s="172"/>
      <c r="B167" s="329" t="s">
        <v>54</v>
      </c>
      <c r="C167" s="332" t="s">
        <v>77</v>
      </c>
      <c r="D167" s="336" t="s">
        <v>37</v>
      </c>
      <c r="E167" s="336">
        <v>886.4</v>
      </c>
      <c r="F167" s="337">
        <f>E167*1.8</f>
        <v>1595.52</v>
      </c>
      <c r="G167" s="331">
        <v>1.8</v>
      </c>
    </row>
    <row r="168" spans="1:7" ht="15.75" thickBot="1">
      <c r="A168" s="158"/>
      <c r="B168" s="248"/>
      <c r="C168" s="258"/>
      <c r="D168" s="259"/>
      <c r="E168" s="260" t="s">
        <v>40</v>
      </c>
      <c r="F168" s="261">
        <f>SUM(F166:F167)</f>
        <v>3191.04</v>
      </c>
      <c r="G168" s="164"/>
    </row>
    <row r="169" spans="1:7" ht="15">
      <c r="A169" s="175"/>
      <c r="B169" s="262"/>
      <c r="C169" s="263" t="s">
        <v>44</v>
      </c>
      <c r="D169" s="264"/>
      <c r="E169" s="264"/>
      <c r="F169" s="265"/>
      <c r="G169" s="179"/>
    </row>
    <row r="170" spans="1:7" ht="22.5" customHeight="1">
      <c r="A170" s="181"/>
      <c r="B170" s="393" t="s">
        <v>55</v>
      </c>
      <c r="C170" s="357" t="s">
        <v>180</v>
      </c>
      <c r="D170" s="266" t="s">
        <v>181</v>
      </c>
      <c r="E170" s="266">
        <v>2</v>
      </c>
      <c r="F170" s="361">
        <v>15678.95</v>
      </c>
      <c r="G170" s="182"/>
    </row>
    <row r="171" spans="1:7" ht="15">
      <c r="A171" s="181"/>
      <c r="B171" s="340" t="s">
        <v>53</v>
      </c>
      <c r="C171" s="267" t="s">
        <v>193</v>
      </c>
      <c r="D171" s="266" t="s">
        <v>46</v>
      </c>
      <c r="E171" s="266">
        <v>10</v>
      </c>
      <c r="F171" s="684">
        <v>11780.41</v>
      </c>
      <c r="G171" s="182"/>
    </row>
    <row r="172" spans="1:7" ht="15">
      <c r="A172" s="181"/>
      <c r="B172" s="340"/>
      <c r="C172" s="267" t="s">
        <v>80</v>
      </c>
      <c r="D172" s="266" t="s">
        <v>39</v>
      </c>
      <c r="E172" s="266">
        <v>2</v>
      </c>
      <c r="F172" s="612"/>
      <c r="G172" s="182"/>
    </row>
    <row r="173" spans="1:7" ht="15">
      <c r="A173" s="181"/>
      <c r="B173" s="392"/>
      <c r="C173" s="268" t="s">
        <v>194</v>
      </c>
      <c r="D173" s="269" t="s">
        <v>39</v>
      </c>
      <c r="E173" s="269">
        <v>2</v>
      </c>
      <c r="F173" s="613"/>
      <c r="G173" s="183"/>
    </row>
    <row r="174" spans="1:7" ht="32.25" customHeight="1">
      <c r="A174" s="181"/>
      <c r="B174" s="725" t="s">
        <v>54</v>
      </c>
      <c r="C174" s="270" t="s">
        <v>201</v>
      </c>
      <c r="D174" s="271" t="s">
        <v>37</v>
      </c>
      <c r="E174" s="271">
        <v>3.14</v>
      </c>
      <c r="F174" s="720">
        <v>9748.41</v>
      </c>
      <c r="G174" s="405"/>
    </row>
    <row r="175" spans="1:7" ht="15">
      <c r="A175" s="181"/>
      <c r="B175" s="620"/>
      <c r="C175" s="270" t="s">
        <v>202</v>
      </c>
      <c r="D175" s="271" t="s">
        <v>39</v>
      </c>
      <c r="E175" s="271">
        <v>5</v>
      </c>
      <c r="F175" s="721"/>
      <c r="G175" s="405"/>
    </row>
    <row r="176" spans="1:7" ht="15">
      <c r="A176" s="181"/>
      <c r="B176" s="683" t="s">
        <v>174</v>
      </c>
      <c r="C176" s="272" t="s">
        <v>206</v>
      </c>
      <c r="D176" s="273"/>
      <c r="E176" s="273"/>
      <c r="F176" s="684">
        <v>1122.2</v>
      </c>
      <c r="G176" s="405"/>
    </row>
    <row r="177" spans="1:7" ht="15">
      <c r="A177" s="181"/>
      <c r="B177" s="691"/>
      <c r="C177" s="275" t="s">
        <v>207</v>
      </c>
      <c r="D177" s="269" t="s">
        <v>39</v>
      </c>
      <c r="E177" s="269">
        <v>1</v>
      </c>
      <c r="F177" s="691"/>
      <c r="G177" s="415"/>
    </row>
    <row r="178" spans="1:7" ht="15.75" thickBot="1">
      <c r="A178" s="184"/>
      <c r="B178" s="276"/>
      <c r="C178" s="277"/>
      <c r="D178" s="278"/>
      <c r="E178" s="251" t="s">
        <v>40</v>
      </c>
      <c r="F178" s="252">
        <f>SUM(F170:F177)</f>
        <v>38329.97</v>
      </c>
      <c r="G178" s="188"/>
    </row>
    <row r="179" spans="1:7" ht="15">
      <c r="A179" s="175"/>
      <c r="B179" s="262"/>
      <c r="C179" s="279" t="s">
        <v>44</v>
      </c>
      <c r="D179" s="280"/>
      <c r="E179" s="280"/>
      <c r="F179" s="281"/>
      <c r="G179" s="191"/>
    </row>
    <row r="180" spans="1:7" ht="14.25">
      <c r="A180" s="175"/>
      <c r="B180" s="262"/>
      <c r="C180" s="282" t="s">
        <v>41</v>
      </c>
      <c r="D180" s="264"/>
      <c r="E180" s="264"/>
      <c r="F180" s="283"/>
      <c r="G180" s="191"/>
    </row>
    <row r="181" spans="1:7" ht="26.25" customHeight="1">
      <c r="A181" s="175"/>
      <c r="B181" s="233" t="s">
        <v>47</v>
      </c>
      <c r="C181" s="325" t="s">
        <v>74</v>
      </c>
      <c r="D181" s="196" t="s">
        <v>37</v>
      </c>
      <c r="E181" s="336">
        <v>886.4</v>
      </c>
      <c r="F181" s="383">
        <f>E181*G181</f>
        <v>478.66</v>
      </c>
      <c r="G181" s="403">
        <v>0.54</v>
      </c>
    </row>
    <row r="182" spans="1:7" ht="41.25" customHeight="1">
      <c r="A182" s="175"/>
      <c r="B182" s="233" t="s">
        <v>54</v>
      </c>
      <c r="C182" s="327" t="s">
        <v>75</v>
      </c>
      <c r="D182" s="195" t="s">
        <v>37</v>
      </c>
      <c r="E182" s="336">
        <v>886.4</v>
      </c>
      <c r="F182" s="328">
        <f>E182*G182</f>
        <v>21087.46</v>
      </c>
      <c r="G182" s="403">
        <v>23.79</v>
      </c>
    </row>
    <row r="183" spans="1:9" ht="15.75" thickBot="1">
      <c r="A183" s="158"/>
      <c r="B183" s="248"/>
      <c r="C183" s="284"/>
      <c r="D183" s="285"/>
      <c r="E183" s="286" t="s">
        <v>40</v>
      </c>
      <c r="F183" s="252">
        <f>SUM(F181:F182)</f>
        <v>21566.12</v>
      </c>
      <c r="G183" s="164"/>
      <c r="I183" s="171">
        <f>F183+F178</f>
        <v>59896.09</v>
      </c>
    </row>
    <row r="184" spans="1:7" ht="15">
      <c r="A184" s="152"/>
      <c r="B184" s="380"/>
      <c r="C184" s="288" t="s">
        <v>48</v>
      </c>
      <c r="D184" s="289"/>
      <c r="E184" s="289"/>
      <c r="F184" s="290"/>
      <c r="G184" s="201"/>
    </row>
    <row r="185" spans="1:7" ht="15">
      <c r="A185" s="202"/>
      <c r="B185" s="274"/>
      <c r="C185" s="291"/>
      <c r="D185" s="195"/>
      <c r="E185" s="195"/>
      <c r="F185" s="292"/>
      <c r="G185" s="203"/>
    </row>
    <row r="186" spans="1:7" ht="15.75" thickBot="1">
      <c r="A186" s="202"/>
      <c r="B186" s="379"/>
      <c r="C186" s="294"/>
      <c r="D186" s="256"/>
      <c r="E186" s="295" t="s">
        <v>40</v>
      </c>
      <c r="F186" s="252">
        <f>SUM(F185:F185)</f>
        <v>0</v>
      </c>
      <c r="G186" s="205"/>
    </row>
    <row r="187" spans="1:7" ht="15">
      <c r="A187" s="147"/>
      <c r="B187" s="296"/>
      <c r="C187" s="297" t="s">
        <v>49</v>
      </c>
      <c r="D187" s="298"/>
      <c r="E187" s="298"/>
      <c r="F187" s="299"/>
      <c r="G187" s="207"/>
    </row>
    <row r="188" spans="1:7" ht="14.25">
      <c r="A188" s="152"/>
      <c r="B188" s="607" t="s">
        <v>55</v>
      </c>
      <c r="C188" s="364" t="s">
        <v>208</v>
      </c>
      <c r="D188" s="302" t="s">
        <v>39</v>
      </c>
      <c r="E188" s="302">
        <v>1</v>
      </c>
      <c r="F188" s="609">
        <v>587.22</v>
      </c>
      <c r="G188" s="207"/>
    </row>
    <row r="189" spans="1:7" ht="17.25" customHeight="1">
      <c r="A189" s="152"/>
      <c r="B189" s="608"/>
      <c r="C189" s="364" t="s">
        <v>50</v>
      </c>
      <c r="D189" s="302" t="s">
        <v>39</v>
      </c>
      <c r="E189" s="302">
        <v>3</v>
      </c>
      <c r="F189" s="610"/>
      <c r="G189" s="207"/>
    </row>
    <row r="190" spans="1:7" ht="14.25">
      <c r="A190" s="152"/>
      <c r="B190" s="382" t="s">
        <v>42</v>
      </c>
      <c r="C190" s="364" t="s">
        <v>210</v>
      </c>
      <c r="D190" s="302" t="s">
        <v>39</v>
      </c>
      <c r="E190" s="302">
        <v>8</v>
      </c>
      <c r="F190" s="381">
        <v>1208.54</v>
      </c>
      <c r="G190" s="207"/>
    </row>
    <row r="191" spans="1:7" ht="15.75" thickBot="1">
      <c r="A191" s="158"/>
      <c r="B191" s="248"/>
      <c r="C191" s="301"/>
      <c r="D191" s="285"/>
      <c r="E191" s="286" t="s">
        <v>40</v>
      </c>
      <c r="F191" s="252">
        <f>SUM(F188:F190)</f>
        <v>1795.76</v>
      </c>
      <c r="G191" s="207"/>
    </row>
    <row r="192" spans="1:7" ht="15">
      <c r="A192" s="152"/>
      <c r="B192" s="380"/>
      <c r="C192" s="297" t="s">
        <v>49</v>
      </c>
      <c r="D192" s="302"/>
      <c r="E192" s="303"/>
      <c r="F192" s="304"/>
      <c r="G192" s="207"/>
    </row>
    <row r="193" spans="1:7" ht="14.25" customHeight="1">
      <c r="A193" s="156"/>
      <c r="B193" s="257"/>
      <c r="C193" s="282" t="s">
        <v>41</v>
      </c>
      <c r="D193" s="256"/>
      <c r="E193" s="295"/>
      <c r="F193" s="305"/>
      <c r="G193" s="207"/>
    </row>
    <row r="194" spans="1:7" ht="14.25" customHeight="1">
      <c r="A194" s="156"/>
      <c r="B194" s="318" t="s">
        <v>47</v>
      </c>
      <c r="C194" s="319" t="s">
        <v>71</v>
      </c>
      <c r="D194" s="320" t="s">
        <v>72</v>
      </c>
      <c r="E194" s="321">
        <v>2</v>
      </c>
      <c r="F194" s="322">
        <f>E194*G194</f>
        <v>3515</v>
      </c>
      <c r="G194" s="404">
        <v>1757.34</v>
      </c>
    </row>
    <row r="195" spans="1:7" ht="14.25" customHeight="1">
      <c r="A195" s="156"/>
      <c r="B195" s="318" t="s">
        <v>54</v>
      </c>
      <c r="C195" s="324" t="s">
        <v>73</v>
      </c>
      <c r="D195" s="320" t="s">
        <v>39</v>
      </c>
      <c r="E195" s="321">
        <v>4</v>
      </c>
      <c r="F195" s="322">
        <f>E195*G195</f>
        <v>2054</v>
      </c>
      <c r="G195" s="404">
        <v>513.6</v>
      </c>
    </row>
    <row r="196" spans="1:7" ht="13.5" thickBot="1">
      <c r="A196" s="158"/>
      <c r="B196" s="159"/>
      <c r="C196" s="247"/>
      <c r="D196" s="246"/>
      <c r="E196" s="199" t="s">
        <v>40</v>
      </c>
      <c r="F196" s="163">
        <f>SUM(F194:F195)</f>
        <v>5569</v>
      </c>
      <c r="G196" s="311"/>
    </row>
    <row r="197" spans="1:7" ht="13.5" thickBot="1">
      <c r="A197" s="216"/>
      <c r="B197" s="312"/>
      <c r="C197" s="313"/>
      <c r="D197" s="312"/>
      <c r="E197" s="219" t="s">
        <v>52</v>
      </c>
      <c r="F197" s="220">
        <f>F196+F191+F186+F183+F178+F168+F164</f>
        <v>81118.05</v>
      </c>
      <c r="G197" s="314"/>
    </row>
    <row r="198" spans="2:6" ht="14.25">
      <c r="B198" s="307" t="s">
        <v>20</v>
      </c>
      <c r="C198" s="308"/>
      <c r="D198" s="309" t="s">
        <v>21</v>
      </c>
      <c r="E198" s="310"/>
      <c r="F198" s="310"/>
    </row>
    <row r="199" spans="2:6" ht="14.25">
      <c r="B199" s="307"/>
      <c r="C199" s="308"/>
      <c r="D199" s="309"/>
      <c r="E199" s="310"/>
      <c r="F199" s="310"/>
    </row>
    <row r="200" spans="2:6" ht="14.25">
      <c r="B200" s="307"/>
      <c r="C200" s="308"/>
      <c r="D200" s="309"/>
      <c r="E200" s="310"/>
      <c r="F200" s="310"/>
    </row>
    <row r="201" spans="2:6" ht="14.25">
      <c r="B201" s="307"/>
      <c r="C201" s="308"/>
      <c r="D201" s="309"/>
      <c r="E201" s="310"/>
      <c r="F201" s="310"/>
    </row>
    <row r="202" spans="2:6" ht="14.25">
      <c r="B202" s="307"/>
      <c r="C202" s="308"/>
      <c r="D202" s="309"/>
      <c r="E202" s="310"/>
      <c r="F202" s="310"/>
    </row>
    <row r="203" spans="1:7" ht="16.5" thickBot="1">
      <c r="A203" s="660" t="s">
        <v>69</v>
      </c>
      <c r="B203" s="660"/>
      <c r="C203" s="660"/>
      <c r="D203" s="660"/>
      <c r="E203" s="660"/>
      <c r="F203" s="660"/>
      <c r="G203" s="660"/>
    </row>
    <row r="204" spans="1:7" ht="27" thickBot="1">
      <c r="A204" s="688" t="s">
        <v>67</v>
      </c>
      <c r="B204" s="689"/>
      <c r="C204" s="689"/>
      <c r="D204" s="689"/>
      <c r="E204" s="689"/>
      <c r="F204" s="689"/>
      <c r="G204" s="690"/>
    </row>
    <row r="205" spans="1:7" s="180" customFormat="1" ht="27" thickBot="1">
      <c r="A205" s="462"/>
      <c r="B205" s="463"/>
      <c r="C205" s="464"/>
      <c r="D205" s="463"/>
      <c r="E205" s="463"/>
      <c r="F205" s="463"/>
      <c r="G205" s="465"/>
    </row>
    <row r="206" spans="1:7" ht="13.5" thickBot="1">
      <c r="A206" s="140" t="s">
        <v>28</v>
      </c>
      <c r="B206" s="141" t="s">
        <v>29</v>
      </c>
      <c r="C206" s="142" t="s">
        <v>30</v>
      </c>
      <c r="D206" s="143" t="s">
        <v>31</v>
      </c>
      <c r="E206" s="144" t="s">
        <v>32</v>
      </c>
      <c r="F206" s="145" t="s">
        <v>33</v>
      </c>
      <c r="G206" s="146" t="s">
        <v>34</v>
      </c>
    </row>
    <row r="207" spans="1:7" ht="12.75">
      <c r="A207" s="147"/>
      <c r="B207" s="148"/>
      <c r="C207" s="227" t="s">
        <v>35</v>
      </c>
      <c r="D207" s="144"/>
      <c r="E207" s="144"/>
      <c r="F207" s="150"/>
      <c r="G207" s="151"/>
    </row>
    <row r="208" spans="1:7" ht="15">
      <c r="A208" s="152"/>
      <c r="B208" s="342" t="s">
        <v>90</v>
      </c>
      <c r="C208" s="343" t="s">
        <v>89</v>
      </c>
      <c r="D208" s="317" t="s">
        <v>39</v>
      </c>
      <c r="E208" s="317">
        <v>1</v>
      </c>
      <c r="F208" s="328">
        <v>854.14</v>
      </c>
      <c r="G208" s="155"/>
    </row>
    <row r="209" spans="1:7" ht="12.75" customHeight="1">
      <c r="A209" s="152"/>
      <c r="B209" s="638" t="s">
        <v>42</v>
      </c>
      <c r="C209" s="351" t="s">
        <v>89</v>
      </c>
      <c r="D209" s="345" t="s">
        <v>39</v>
      </c>
      <c r="E209" s="346">
        <v>2</v>
      </c>
      <c r="F209" s="664">
        <v>3651.12</v>
      </c>
      <c r="G209" s="680"/>
    </row>
    <row r="210" spans="1:7" ht="12.75">
      <c r="A210" s="152"/>
      <c r="B210" s="638"/>
      <c r="C210" s="351" t="s">
        <v>98</v>
      </c>
      <c r="D210" s="345" t="s">
        <v>39</v>
      </c>
      <c r="E210" s="346">
        <v>2</v>
      </c>
      <c r="F210" s="665"/>
      <c r="G210" s="681"/>
    </row>
    <row r="211" spans="1:7" ht="12.75">
      <c r="A211" s="152"/>
      <c r="B211" s="638"/>
      <c r="C211" s="351" t="s">
        <v>99</v>
      </c>
      <c r="D211" s="345" t="s">
        <v>39</v>
      </c>
      <c r="E211" s="346">
        <v>1</v>
      </c>
      <c r="F211" s="666"/>
      <c r="G211" s="682"/>
    </row>
    <row r="212" spans="1:7" ht="15.75">
      <c r="A212" s="152"/>
      <c r="B212" s="638" t="s">
        <v>47</v>
      </c>
      <c r="C212" s="348" t="s">
        <v>104</v>
      </c>
      <c r="D212" s="349" t="s">
        <v>39</v>
      </c>
      <c r="E212" s="334">
        <v>2</v>
      </c>
      <c r="F212" s="707">
        <v>7800.68</v>
      </c>
      <c r="G212" s="155"/>
    </row>
    <row r="213" spans="1:7" ht="15.75">
      <c r="A213" s="152"/>
      <c r="B213" s="638"/>
      <c r="C213" s="348" t="s">
        <v>105</v>
      </c>
      <c r="D213" s="349" t="s">
        <v>39</v>
      </c>
      <c r="E213" s="334">
        <v>1</v>
      </c>
      <c r="F213" s="708"/>
      <c r="G213" s="155"/>
    </row>
    <row r="214" spans="1:7" ht="15.75">
      <c r="A214" s="152"/>
      <c r="B214" s="638"/>
      <c r="C214" s="333" t="s">
        <v>106</v>
      </c>
      <c r="D214" s="347" t="s">
        <v>107</v>
      </c>
      <c r="E214" s="334">
        <v>6</v>
      </c>
      <c r="F214" s="709"/>
      <c r="G214" s="155"/>
    </row>
    <row r="215" spans="1:7" ht="15.75">
      <c r="A215" s="152"/>
      <c r="B215" s="638" t="s">
        <v>45</v>
      </c>
      <c r="C215" s="153" t="s">
        <v>247</v>
      </c>
      <c r="D215" s="347" t="s">
        <v>87</v>
      </c>
      <c r="E215" s="352">
        <v>0.04</v>
      </c>
      <c r="F215" s="675">
        <v>8225.98</v>
      </c>
      <c r="G215" s="155"/>
    </row>
    <row r="216" spans="1:7" ht="15.75">
      <c r="A216" s="152"/>
      <c r="B216" s="638"/>
      <c r="C216" s="153" t="s">
        <v>248</v>
      </c>
      <c r="D216" s="347" t="s">
        <v>37</v>
      </c>
      <c r="E216" s="352">
        <v>12</v>
      </c>
      <c r="F216" s="676"/>
      <c r="G216" s="155"/>
    </row>
    <row r="217" spans="1:7" ht="15.75">
      <c r="A217" s="152"/>
      <c r="B217" s="638" t="s">
        <v>36</v>
      </c>
      <c r="C217" s="240" t="s">
        <v>143</v>
      </c>
      <c r="D217" s="349" t="s">
        <v>51</v>
      </c>
      <c r="E217" s="352" t="s">
        <v>78</v>
      </c>
      <c r="F217" s="649">
        <v>20237.17</v>
      </c>
      <c r="G217" s="155"/>
    </row>
    <row r="218" spans="1:7" ht="15.75">
      <c r="A218" s="152"/>
      <c r="B218" s="638"/>
      <c r="C218" s="240" t="s">
        <v>144</v>
      </c>
      <c r="D218" s="347" t="s">
        <v>37</v>
      </c>
      <c r="E218" s="352" t="s">
        <v>145</v>
      </c>
      <c r="F218" s="650"/>
      <c r="G218" s="155"/>
    </row>
    <row r="219" spans="1:7" ht="15.75">
      <c r="A219" s="152"/>
      <c r="B219" s="638"/>
      <c r="C219" s="240" t="s">
        <v>249</v>
      </c>
      <c r="D219" s="347" t="s">
        <v>37</v>
      </c>
      <c r="E219" s="352" t="s">
        <v>146</v>
      </c>
      <c r="F219" s="650"/>
      <c r="G219" s="155"/>
    </row>
    <row r="220" spans="1:7" ht="15.75">
      <c r="A220" s="152"/>
      <c r="B220" s="638"/>
      <c r="C220" s="153" t="s">
        <v>147</v>
      </c>
      <c r="D220" s="347" t="s">
        <v>37</v>
      </c>
      <c r="E220" s="352" t="s">
        <v>148</v>
      </c>
      <c r="F220" s="651"/>
      <c r="G220" s="155"/>
    </row>
    <row r="221" spans="1:7" ht="14.25">
      <c r="A221" s="152"/>
      <c r="B221" s="638" t="s">
        <v>43</v>
      </c>
      <c r="C221" s="354" t="s">
        <v>167</v>
      </c>
      <c r="D221" s="355"/>
      <c r="E221" s="355"/>
      <c r="F221" s="609">
        <v>2106.83</v>
      </c>
      <c r="G221" s="155"/>
    </row>
    <row r="222" spans="1:7" ht="14.25" customHeight="1">
      <c r="A222" s="152"/>
      <c r="B222" s="635"/>
      <c r="C222" s="354" t="s">
        <v>168</v>
      </c>
      <c r="D222" s="355" t="s">
        <v>37</v>
      </c>
      <c r="E222" s="355">
        <v>3</v>
      </c>
      <c r="F222" s="610"/>
      <c r="G222" s="155"/>
    </row>
    <row r="223" spans="1:7" ht="15.75">
      <c r="A223" s="152"/>
      <c r="B223" s="634" t="s">
        <v>174</v>
      </c>
      <c r="C223" s="153" t="s">
        <v>179</v>
      </c>
      <c r="D223" s="347" t="s">
        <v>39</v>
      </c>
      <c r="E223" s="347">
        <v>1</v>
      </c>
      <c r="F223" s="667">
        <v>5026.86</v>
      </c>
      <c r="G223" s="155"/>
    </row>
    <row r="224" spans="1:7" ht="18" customHeight="1">
      <c r="A224" s="152"/>
      <c r="B224" s="635"/>
      <c r="C224" s="153" t="s">
        <v>176</v>
      </c>
      <c r="D224" s="347" t="s">
        <v>39</v>
      </c>
      <c r="E224" s="347">
        <v>1</v>
      </c>
      <c r="F224" s="667"/>
      <c r="G224" s="155"/>
    </row>
    <row r="225" spans="1:7" ht="15.75" customHeight="1">
      <c r="A225" s="152"/>
      <c r="B225" s="634" t="s">
        <v>240</v>
      </c>
      <c r="C225" s="351" t="s">
        <v>89</v>
      </c>
      <c r="D225" s="347" t="s">
        <v>39</v>
      </c>
      <c r="E225" s="355">
        <v>2</v>
      </c>
      <c r="F225" s="609">
        <v>3997.65</v>
      </c>
      <c r="G225" s="155"/>
    </row>
    <row r="226" spans="1:7" ht="15.75">
      <c r="A226" s="152"/>
      <c r="B226" s="635"/>
      <c r="C226" s="351" t="s">
        <v>98</v>
      </c>
      <c r="D226" s="347" t="s">
        <v>39</v>
      </c>
      <c r="E226" s="355">
        <v>2</v>
      </c>
      <c r="F226" s="610"/>
      <c r="G226" s="155"/>
    </row>
    <row r="227" spans="1:7" ht="15.75" thickBot="1">
      <c r="A227" s="158"/>
      <c r="B227" s="248"/>
      <c r="C227" s="249"/>
      <c r="D227" s="250"/>
      <c r="E227" s="251" t="s">
        <v>40</v>
      </c>
      <c r="F227" s="252">
        <f>SUM(F208:F226)</f>
        <v>51900.43</v>
      </c>
      <c r="G227" s="164"/>
    </row>
    <row r="228" spans="1:7" ht="15">
      <c r="A228" s="152"/>
      <c r="B228" s="253"/>
      <c r="C228" s="254" t="s">
        <v>41</v>
      </c>
      <c r="D228" s="196"/>
      <c r="E228" s="255"/>
      <c r="F228" s="396"/>
      <c r="G228" s="170"/>
    </row>
    <row r="229" spans="1:7" ht="14.25">
      <c r="A229" s="152"/>
      <c r="B229" s="329" t="s">
        <v>47</v>
      </c>
      <c r="C229" s="330" t="s">
        <v>76</v>
      </c>
      <c r="D229" s="336" t="s">
        <v>37</v>
      </c>
      <c r="E229" s="336">
        <v>903.2</v>
      </c>
      <c r="F229" s="337">
        <f>E229*1.8</f>
        <v>1625.76</v>
      </c>
      <c r="G229" s="331">
        <v>1.8</v>
      </c>
    </row>
    <row r="230" spans="1:7" ht="25.5">
      <c r="A230" s="152"/>
      <c r="B230" s="329" t="s">
        <v>54</v>
      </c>
      <c r="C230" s="332" t="s">
        <v>77</v>
      </c>
      <c r="D230" s="336" t="s">
        <v>37</v>
      </c>
      <c r="E230" s="336">
        <v>903.2</v>
      </c>
      <c r="F230" s="337">
        <f>E230*1.8</f>
        <v>1625.76</v>
      </c>
      <c r="G230" s="331">
        <v>1.8</v>
      </c>
    </row>
    <row r="231" spans="1:7" ht="15.75" thickBot="1">
      <c r="A231" s="158"/>
      <c r="B231" s="248"/>
      <c r="C231" s="258"/>
      <c r="D231" s="259"/>
      <c r="E231" s="260" t="s">
        <v>40</v>
      </c>
      <c r="F231" s="261">
        <f>SUM(F229:F230)</f>
        <v>3251.52</v>
      </c>
      <c r="G231" s="164"/>
    </row>
    <row r="232" spans="1:7" ht="15">
      <c r="A232" s="175"/>
      <c r="B232" s="262"/>
      <c r="C232" s="263" t="s">
        <v>44</v>
      </c>
      <c r="D232" s="264"/>
      <c r="E232" s="264"/>
      <c r="F232" s="265"/>
      <c r="G232" s="179"/>
    </row>
    <row r="233" spans="1:7" ht="15">
      <c r="A233" s="181"/>
      <c r="B233" s="683" t="s">
        <v>55</v>
      </c>
      <c r="C233" s="357" t="s">
        <v>182</v>
      </c>
      <c r="D233" s="266" t="s">
        <v>181</v>
      </c>
      <c r="E233" s="266">
        <v>1.2</v>
      </c>
      <c r="F233" s="684">
        <v>11409.74</v>
      </c>
      <c r="G233" s="182"/>
    </row>
    <row r="234" spans="1:7" ht="30">
      <c r="A234" s="181"/>
      <c r="B234" s="615"/>
      <c r="C234" s="270" t="s">
        <v>79</v>
      </c>
      <c r="D234" s="266">
        <v>100</v>
      </c>
      <c r="E234" s="266">
        <v>0.01</v>
      </c>
      <c r="F234" s="612"/>
      <c r="G234" s="182"/>
    </row>
    <row r="235" spans="1:7" ht="15">
      <c r="A235" s="181"/>
      <c r="B235" s="615"/>
      <c r="C235" s="270" t="s">
        <v>183</v>
      </c>
      <c r="D235" s="266" t="s">
        <v>39</v>
      </c>
      <c r="E235" s="266">
        <v>1</v>
      </c>
      <c r="F235" s="612"/>
      <c r="G235" s="182"/>
    </row>
    <row r="236" spans="1:7" ht="15">
      <c r="A236" s="181"/>
      <c r="B236" s="616"/>
      <c r="C236" s="359" t="s">
        <v>184</v>
      </c>
      <c r="D236" s="269" t="s">
        <v>185</v>
      </c>
      <c r="E236" s="269">
        <v>0.01</v>
      </c>
      <c r="F236" s="613"/>
      <c r="G236" s="183"/>
    </row>
    <row r="237" spans="1:7" ht="15">
      <c r="A237" s="181"/>
      <c r="B237" s="397" t="s">
        <v>47</v>
      </c>
      <c r="C237" s="270" t="s">
        <v>195</v>
      </c>
      <c r="D237" s="271" t="s">
        <v>51</v>
      </c>
      <c r="E237" s="271">
        <v>1</v>
      </c>
      <c r="F237" s="362">
        <v>2116.95</v>
      </c>
      <c r="G237" s="405"/>
    </row>
    <row r="238" spans="1:7" ht="15">
      <c r="A238" s="181"/>
      <c r="B238" s="683" t="s">
        <v>56</v>
      </c>
      <c r="C238" s="270" t="s">
        <v>197</v>
      </c>
      <c r="D238" s="271" t="s">
        <v>39</v>
      </c>
      <c r="E238" s="271">
        <v>1</v>
      </c>
      <c r="F238" s="720">
        <v>6520.02</v>
      </c>
      <c r="G238" s="405"/>
    </row>
    <row r="239" spans="1:7" ht="15">
      <c r="A239" s="181"/>
      <c r="B239" s="722"/>
      <c r="C239" s="270" t="s">
        <v>198</v>
      </c>
      <c r="D239" s="271" t="s">
        <v>39</v>
      </c>
      <c r="E239" s="271">
        <v>1</v>
      </c>
      <c r="F239" s="721"/>
      <c r="G239" s="405"/>
    </row>
    <row r="240" spans="1:7" ht="30">
      <c r="A240" s="181"/>
      <c r="B240" s="683" t="s">
        <v>54</v>
      </c>
      <c r="C240" s="359" t="s">
        <v>203</v>
      </c>
      <c r="D240" s="269" t="s">
        <v>37</v>
      </c>
      <c r="E240" s="269">
        <v>3.14</v>
      </c>
      <c r="F240" s="684">
        <v>7841.74</v>
      </c>
      <c r="G240" s="183"/>
    </row>
    <row r="241" spans="1:7" ht="15">
      <c r="A241" s="181"/>
      <c r="B241" s="722"/>
      <c r="C241" s="268" t="s">
        <v>200</v>
      </c>
      <c r="D241" s="269" t="s">
        <v>39</v>
      </c>
      <c r="E241" s="269">
        <v>4</v>
      </c>
      <c r="F241" s="613"/>
      <c r="G241" s="183"/>
    </row>
    <row r="242" spans="1:7" ht="15.75" thickBot="1">
      <c r="A242" s="184"/>
      <c r="B242" s="276"/>
      <c r="C242" s="277"/>
      <c r="D242" s="278"/>
      <c r="E242" s="251" t="s">
        <v>40</v>
      </c>
      <c r="F242" s="252">
        <f>SUM(F233:F241)</f>
        <v>27888.45</v>
      </c>
      <c r="G242" s="188"/>
    </row>
    <row r="243" spans="1:7" ht="15">
      <c r="A243" s="175"/>
      <c r="B243" s="262"/>
      <c r="C243" s="279" t="s">
        <v>44</v>
      </c>
      <c r="D243" s="280"/>
      <c r="E243" s="280"/>
      <c r="F243" s="281"/>
      <c r="G243" s="191"/>
    </row>
    <row r="244" spans="1:10" ht="14.25">
      <c r="A244" s="175"/>
      <c r="B244" s="262"/>
      <c r="C244" s="282" t="s">
        <v>41</v>
      </c>
      <c r="D244" s="264"/>
      <c r="E244" s="264"/>
      <c r="F244" s="283"/>
      <c r="G244" s="191"/>
      <c r="J244" s="171">
        <f>F242+F247</f>
        <v>49863.31</v>
      </c>
    </row>
    <row r="245" spans="1:7" ht="25.5">
      <c r="A245" s="175"/>
      <c r="B245" s="233" t="s">
        <v>47</v>
      </c>
      <c r="C245" s="325" t="s">
        <v>74</v>
      </c>
      <c r="D245" s="196" t="s">
        <v>37</v>
      </c>
      <c r="E245" s="336">
        <v>903.2</v>
      </c>
      <c r="F245" s="398">
        <f>E245*G245</f>
        <v>487.73</v>
      </c>
      <c r="G245" s="207">
        <v>0.54</v>
      </c>
    </row>
    <row r="246" spans="1:7" ht="51">
      <c r="A246" s="175"/>
      <c r="B246" s="233" t="s">
        <v>54</v>
      </c>
      <c r="C246" s="327" t="s">
        <v>75</v>
      </c>
      <c r="D246" s="195" t="s">
        <v>37</v>
      </c>
      <c r="E246" s="336">
        <v>903.2</v>
      </c>
      <c r="F246" s="328">
        <f>E246*G246</f>
        <v>21487.13</v>
      </c>
      <c r="G246" s="207">
        <v>23.79</v>
      </c>
    </row>
    <row r="247" spans="1:7" ht="15.75" thickBot="1">
      <c r="A247" s="158"/>
      <c r="B247" s="248"/>
      <c r="C247" s="284"/>
      <c r="D247" s="285"/>
      <c r="E247" s="286" t="s">
        <v>40</v>
      </c>
      <c r="F247" s="252">
        <f>SUM(F245:F246)</f>
        <v>21974.86</v>
      </c>
      <c r="G247" s="164"/>
    </row>
    <row r="248" spans="1:7" ht="15">
      <c r="A248" s="152"/>
      <c r="B248" s="395"/>
      <c r="C248" s="288" t="s">
        <v>48</v>
      </c>
      <c r="D248" s="289"/>
      <c r="E248" s="289"/>
      <c r="F248" s="290"/>
      <c r="G248" s="201"/>
    </row>
    <row r="249" spans="1:7" ht="12.75">
      <c r="A249" s="202"/>
      <c r="B249" s="401" t="s">
        <v>56</v>
      </c>
      <c r="C249" s="215" t="s">
        <v>237</v>
      </c>
      <c r="D249" s="229" t="s">
        <v>238</v>
      </c>
      <c r="E249" s="229" t="s">
        <v>239</v>
      </c>
      <c r="F249" s="378">
        <v>1696.89</v>
      </c>
      <c r="G249" s="203"/>
    </row>
    <row r="250" spans="1:7" ht="15.75" thickBot="1">
      <c r="A250" s="202"/>
      <c r="B250" s="394"/>
      <c r="C250" s="294"/>
      <c r="D250" s="256"/>
      <c r="E250" s="295" t="s">
        <v>40</v>
      </c>
      <c r="F250" s="252">
        <f>SUM(F249:F249)</f>
        <v>1696.89</v>
      </c>
      <c r="G250" s="205"/>
    </row>
    <row r="251" spans="1:7" ht="15">
      <c r="A251" s="147"/>
      <c r="B251" s="296"/>
      <c r="C251" s="297" t="s">
        <v>49</v>
      </c>
      <c r="D251" s="298"/>
      <c r="E251" s="298"/>
      <c r="F251" s="299"/>
      <c r="G251" s="207"/>
    </row>
    <row r="252" spans="1:7" ht="14.25">
      <c r="A252" s="152"/>
      <c r="B252" s="607" t="s">
        <v>47</v>
      </c>
      <c r="C252" s="364" t="s">
        <v>214</v>
      </c>
      <c r="D252" s="302" t="s">
        <v>39</v>
      </c>
      <c r="E252" s="302">
        <v>1</v>
      </c>
      <c r="F252" s="609">
        <v>354.34</v>
      </c>
      <c r="G252" s="207"/>
    </row>
    <row r="253" spans="1:7" ht="14.25">
      <c r="A253" s="152"/>
      <c r="B253" s="608"/>
      <c r="C253" s="364" t="s">
        <v>215</v>
      </c>
      <c r="D253" s="302" t="s">
        <v>39</v>
      </c>
      <c r="E253" s="302">
        <v>1</v>
      </c>
      <c r="F253" s="610"/>
      <c r="G253" s="207"/>
    </row>
    <row r="254" spans="1:7" ht="14.25">
      <c r="A254" s="152"/>
      <c r="B254" s="400" t="s">
        <v>56</v>
      </c>
      <c r="C254" s="364" t="s">
        <v>216</v>
      </c>
      <c r="D254" s="302" t="s">
        <v>39</v>
      </c>
      <c r="E254" s="302">
        <v>1</v>
      </c>
      <c r="F254" s="399">
        <v>281.62</v>
      </c>
      <c r="G254" s="207"/>
    </row>
    <row r="255" spans="1:7" ht="14.25">
      <c r="A255" s="152"/>
      <c r="B255" s="621" t="s">
        <v>54</v>
      </c>
      <c r="C255" s="364" t="s">
        <v>222</v>
      </c>
      <c r="D255" s="302" t="s">
        <v>38</v>
      </c>
      <c r="E255" s="302">
        <v>75</v>
      </c>
      <c r="F255" s="609">
        <v>64504.2</v>
      </c>
      <c r="G255" s="207"/>
    </row>
    <row r="256" spans="1:7" ht="14.25">
      <c r="A256" s="152"/>
      <c r="B256" s="622"/>
      <c r="C256" s="364" t="s">
        <v>223</v>
      </c>
      <c r="D256" s="302" t="s">
        <v>38</v>
      </c>
      <c r="E256" s="302">
        <v>15</v>
      </c>
      <c r="F256" s="618"/>
      <c r="G256" s="207"/>
    </row>
    <row r="257" spans="1:7" ht="14.25">
      <c r="A257" s="152"/>
      <c r="B257" s="622"/>
      <c r="C257" s="364" t="s">
        <v>224</v>
      </c>
      <c r="D257" s="302" t="s">
        <v>229</v>
      </c>
      <c r="E257" s="302">
        <v>1</v>
      </c>
      <c r="F257" s="618"/>
      <c r="G257" s="207"/>
    </row>
    <row r="258" spans="1:7" ht="14.25">
      <c r="A258" s="152"/>
      <c r="B258" s="622"/>
      <c r="C258" s="364" t="s">
        <v>225</v>
      </c>
      <c r="D258" s="302" t="s">
        <v>229</v>
      </c>
      <c r="E258" s="302">
        <v>1</v>
      </c>
      <c r="F258" s="618"/>
      <c r="G258" s="207"/>
    </row>
    <row r="259" spans="1:7" ht="14.25">
      <c r="A259" s="152"/>
      <c r="B259" s="622"/>
      <c r="C259" s="364" t="s">
        <v>226</v>
      </c>
      <c r="D259" s="302" t="s">
        <v>39</v>
      </c>
      <c r="E259" s="302">
        <v>1</v>
      </c>
      <c r="F259" s="618"/>
      <c r="G259" s="207"/>
    </row>
    <row r="260" spans="1:7" ht="14.25">
      <c r="A260" s="152"/>
      <c r="B260" s="622"/>
      <c r="C260" s="364" t="s">
        <v>227</v>
      </c>
      <c r="D260" s="302" t="s">
        <v>39</v>
      </c>
      <c r="E260" s="302">
        <v>16</v>
      </c>
      <c r="F260" s="618"/>
      <c r="G260" s="207"/>
    </row>
    <row r="261" spans="1:7" ht="14.25">
      <c r="A261" s="152"/>
      <c r="B261" s="623"/>
      <c r="C261" s="364" t="s">
        <v>228</v>
      </c>
      <c r="D261" s="302" t="s">
        <v>39</v>
      </c>
      <c r="E261" s="302">
        <v>1</v>
      </c>
      <c r="F261" s="610"/>
      <c r="G261" s="207"/>
    </row>
    <row r="262" spans="1:7" ht="26.25" customHeight="1">
      <c r="A262" s="156"/>
      <c r="B262" s="257" t="s">
        <v>174</v>
      </c>
      <c r="C262" s="208" t="s">
        <v>233</v>
      </c>
      <c r="D262" s="209"/>
      <c r="E262" s="209"/>
      <c r="F262" s="300"/>
      <c r="G262" s="207"/>
    </row>
    <row r="263" spans="1:7" ht="17.25" customHeight="1">
      <c r="A263" s="202"/>
      <c r="B263" s="621" t="s">
        <v>174</v>
      </c>
      <c r="C263" s="376" t="s">
        <v>234</v>
      </c>
      <c r="D263" s="377" t="s">
        <v>39</v>
      </c>
      <c r="E263" s="377">
        <v>1</v>
      </c>
      <c r="F263" s="628">
        <v>874.34</v>
      </c>
      <c r="G263" s="207"/>
    </row>
    <row r="264" spans="1:7" ht="16.5" customHeight="1">
      <c r="A264" s="202"/>
      <c r="B264" s="623"/>
      <c r="C264" s="376" t="s">
        <v>235</v>
      </c>
      <c r="D264" s="377" t="s">
        <v>39</v>
      </c>
      <c r="E264" s="377">
        <v>2</v>
      </c>
      <c r="F264" s="629"/>
      <c r="G264" s="207"/>
    </row>
    <row r="265" spans="1:7" ht="14.25" customHeight="1" thickBot="1">
      <c r="A265" s="158"/>
      <c r="B265" s="248"/>
      <c r="C265" s="301"/>
      <c r="D265" s="285"/>
      <c r="E265" s="286" t="s">
        <v>40</v>
      </c>
      <c r="F265" s="252">
        <f>SUM(F252:F264)</f>
        <v>66014.5</v>
      </c>
      <c r="G265" s="207"/>
    </row>
    <row r="266" spans="1:7" ht="15">
      <c r="A266" s="152"/>
      <c r="B266" s="395"/>
      <c r="C266" s="297" t="s">
        <v>49</v>
      </c>
      <c r="D266" s="302"/>
      <c r="E266" s="303"/>
      <c r="F266" s="304"/>
      <c r="G266" s="207"/>
    </row>
    <row r="267" spans="1:7" ht="15">
      <c r="A267" s="156"/>
      <c r="B267" s="257"/>
      <c r="C267" s="282" t="s">
        <v>41</v>
      </c>
      <c r="D267" s="256"/>
      <c r="E267" s="295"/>
      <c r="F267" s="305"/>
      <c r="G267" s="207"/>
    </row>
    <row r="268" spans="1:7" ht="12.75">
      <c r="A268" s="156"/>
      <c r="B268" s="318" t="s">
        <v>47</v>
      </c>
      <c r="C268" s="319" t="s">
        <v>71</v>
      </c>
      <c r="D268" s="320" t="s">
        <v>72</v>
      </c>
      <c r="E268" s="321">
        <v>2</v>
      </c>
      <c r="F268" s="322">
        <f>E268*G268</f>
        <v>3515</v>
      </c>
      <c r="G268" s="323">
        <v>1757.34</v>
      </c>
    </row>
    <row r="269" spans="1:7" ht="12.75">
      <c r="A269" s="156"/>
      <c r="B269" s="318" t="s">
        <v>54</v>
      </c>
      <c r="C269" s="324" t="s">
        <v>73</v>
      </c>
      <c r="D269" s="320" t="s">
        <v>39</v>
      </c>
      <c r="E269" s="321">
        <v>4</v>
      </c>
      <c r="F269" s="322">
        <f>E269*G269</f>
        <v>2054</v>
      </c>
      <c r="G269" s="323">
        <v>513.6</v>
      </c>
    </row>
    <row r="270" spans="1:7" ht="13.5" thickBot="1">
      <c r="A270" s="158"/>
      <c r="B270" s="159"/>
      <c r="C270" s="247"/>
      <c r="D270" s="246"/>
      <c r="E270" s="199" t="s">
        <v>40</v>
      </c>
      <c r="F270" s="163">
        <f>SUM(F268:F269)</f>
        <v>5569</v>
      </c>
      <c r="G270" s="311"/>
    </row>
    <row r="271" spans="1:7" ht="13.5" thickBot="1">
      <c r="A271" s="216"/>
      <c r="B271" s="312"/>
      <c r="C271" s="313"/>
      <c r="D271" s="312"/>
      <c r="E271" s="219" t="s">
        <v>52</v>
      </c>
      <c r="F271" s="220">
        <f>F227+F231+F242+F247+F250+F265+F270</f>
        <v>178295.65</v>
      </c>
      <c r="G271" s="314"/>
    </row>
    <row r="272" spans="2:6" ht="15">
      <c r="B272" s="306"/>
      <c r="C272" s="307" t="s">
        <v>20</v>
      </c>
      <c r="D272" s="308"/>
      <c r="E272" s="309" t="s">
        <v>21</v>
      </c>
      <c r="F272" s="310"/>
    </row>
    <row r="273" spans="2:6" ht="15">
      <c r="B273" s="306"/>
      <c r="C273" s="307"/>
      <c r="D273" s="308"/>
      <c r="E273" s="309"/>
      <c r="F273" s="310"/>
    </row>
    <row r="274" spans="2:6" ht="15">
      <c r="B274" s="306"/>
      <c r="C274" s="307"/>
      <c r="D274" s="308"/>
      <c r="E274" s="309"/>
      <c r="F274" s="310"/>
    </row>
    <row r="275" spans="2:6" ht="15">
      <c r="B275" s="306"/>
      <c r="C275" s="307"/>
      <c r="D275" s="308"/>
      <c r="E275" s="309"/>
      <c r="F275" s="310"/>
    </row>
    <row r="276" spans="2:6" ht="15">
      <c r="B276" s="306"/>
      <c r="C276" s="307"/>
      <c r="D276" s="308"/>
      <c r="E276" s="309"/>
      <c r="F276" s="310"/>
    </row>
    <row r="277" spans="2:6" ht="15">
      <c r="B277" s="306"/>
      <c r="C277" s="307"/>
      <c r="D277" s="308"/>
      <c r="E277" s="309"/>
      <c r="F277" s="310"/>
    </row>
    <row r="278" spans="2:6" ht="15">
      <c r="B278" s="306"/>
      <c r="C278" s="307"/>
      <c r="D278" s="308"/>
      <c r="E278" s="309"/>
      <c r="F278" s="310"/>
    </row>
    <row r="279" spans="2:6" ht="15">
      <c r="B279" s="306"/>
      <c r="C279" s="307"/>
      <c r="D279" s="308"/>
      <c r="E279" s="309"/>
      <c r="F279" s="310"/>
    </row>
    <row r="280" spans="2:6" ht="15">
      <c r="B280" s="306"/>
      <c r="C280" s="307"/>
      <c r="D280" s="308"/>
      <c r="E280" s="309"/>
      <c r="F280" s="310"/>
    </row>
    <row r="281" spans="2:6" ht="15">
      <c r="B281" s="306"/>
      <c r="C281" s="307"/>
      <c r="D281" s="308"/>
      <c r="E281" s="309"/>
      <c r="F281" s="310"/>
    </row>
    <row r="282" spans="2:6" ht="15">
      <c r="B282" s="306"/>
      <c r="C282" s="307"/>
      <c r="D282" s="308"/>
      <c r="E282" s="309"/>
      <c r="F282" s="310"/>
    </row>
    <row r="283" spans="2:6" ht="15">
      <c r="B283" s="306"/>
      <c r="C283" s="307"/>
      <c r="D283" s="308"/>
      <c r="E283" s="309"/>
      <c r="F283" s="310"/>
    </row>
    <row r="284" spans="2:6" ht="15">
      <c r="B284" s="306"/>
      <c r="C284" s="307"/>
      <c r="D284" s="308"/>
      <c r="E284" s="309"/>
      <c r="F284" s="310"/>
    </row>
    <row r="285" spans="2:6" ht="15">
      <c r="B285" s="306"/>
      <c r="C285" s="307"/>
      <c r="D285" s="308"/>
      <c r="E285" s="309"/>
      <c r="F285" s="310"/>
    </row>
    <row r="286" spans="2:6" ht="15">
      <c r="B286" s="306"/>
      <c r="C286" s="307"/>
      <c r="D286" s="308"/>
      <c r="E286" s="309"/>
      <c r="F286" s="310"/>
    </row>
    <row r="287" spans="2:6" ht="15">
      <c r="B287" s="306"/>
      <c r="C287" s="307"/>
      <c r="D287" s="308"/>
      <c r="E287" s="309"/>
      <c r="F287" s="310"/>
    </row>
    <row r="288" spans="2:6" ht="15">
      <c r="B288" s="306"/>
      <c r="C288" s="307"/>
      <c r="D288" s="308"/>
      <c r="E288" s="309"/>
      <c r="F288" s="310"/>
    </row>
    <row r="289" spans="2:6" ht="15">
      <c r="B289" s="306"/>
      <c r="C289" s="307"/>
      <c r="D289" s="308"/>
      <c r="E289" s="309"/>
      <c r="F289" s="310"/>
    </row>
    <row r="290" spans="2:6" ht="15">
      <c r="B290" s="306"/>
      <c r="C290" s="307"/>
      <c r="D290" s="308"/>
      <c r="E290" s="309"/>
      <c r="F290" s="310"/>
    </row>
    <row r="291" spans="2:6" ht="15">
      <c r="B291" s="306"/>
      <c r="C291" s="307"/>
      <c r="D291" s="308"/>
      <c r="E291" s="309"/>
      <c r="F291" s="310"/>
    </row>
    <row r="292" spans="2:6" ht="15">
      <c r="B292" s="306"/>
      <c r="C292" s="307"/>
      <c r="D292" s="308"/>
      <c r="E292" s="309"/>
      <c r="F292" s="310"/>
    </row>
    <row r="293" spans="2:6" ht="15">
      <c r="B293" s="306"/>
      <c r="C293" s="307"/>
      <c r="D293" s="308"/>
      <c r="E293" s="309"/>
      <c r="F293" s="310"/>
    </row>
    <row r="294" spans="2:6" ht="15">
      <c r="B294" s="306"/>
      <c r="C294" s="307"/>
      <c r="D294" s="308"/>
      <c r="E294" s="309"/>
      <c r="F294" s="310"/>
    </row>
    <row r="295" spans="2:6" ht="15">
      <c r="B295" s="306"/>
      <c r="C295" s="307"/>
      <c r="D295" s="308"/>
      <c r="E295" s="309"/>
      <c r="F295" s="310"/>
    </row>
    <row r="296" spans="2:6" ht="15">
      <c r="B296" s="306"/>
      <c r="C296" s="307"/>
      <c r="D296" s="308"/>
      <c r="E296" s="309"/>
      <c r="F296" s="310"/>
    </row>
    <row r="297" spans="2:6" ht="15">
      <c r="B297" s="306"/>
      <c r="C297" s="307"/>
      <c r="D297" s="308"/>
      <c r="E297" s="309"/>
      <c r="F297" s="310"/>
    </row>
    <row r="298" spans="2:6" ht="15">
      <c r="B298" s="306"/>
      <c r="C298" s="307"/>
      <c r="D298" s="308"/>
      <c r="E298" s="309"/>
      <c r="F298" s="310"/>
    </row>
    <row r="299" spans="2:6" ht="15">
      <c r="B299" s="306"/>
      <c r="C299" s="307"/>
      <c r="D299" s="308"/>
      <c r="E299" s="309"/>
      <c r="F299" s="310"/>
    </row>
    <row r="300" spans="2:6" ht="15">
      <c r="B300" s="306"/>
      <c r="C300" s="307"/>
      <c r="D300" s="308"/>
      <c r="E300" s="309"/>
      <c r="F300" s="310"/>
    </row>
    <row r="301" spans="2:6" ht="15">
      <c r="B301" s="306"/>
      <c r="C301" s="307"/>
      <c r="D301" s="308"/>
      <c r="E301" s="309"/>
      <c r="F301" s="310"/>
    </row>
    <row r="302" spans="2:6" ht="15">
      <c r="B302" s="306"/>
      <c r="C302" s="307"/>
      <c r="D302" s="308"/>
      <c r="E302" s="309"/>
      <c r="F302" s="310"/>
    </row>
    <row r="303" spans="2:6" ht="15">
      <c r="B303" s="306"/>
      <c r="C303" s="307"/>
      <c r="D303" s="308"/>
      <c r="E303" s="309"/>
      <c r="F303" s="310"/>
    </row>
    <row r="304" spans="2:6" ht="15">
      <c r="B304" s="306"/>
      <c r="C304" s="307"/>
      <c r="D304" s="308"/>
      <c r="E304" s="309"/>
      <c r="F304" s="310"/>
    </row>
    <row r="305" spans="2:6" ht="15">
      <c r="B305" s="306"/>
      <c r="C305" s="307"/>
      <c r="D305" s="308"/>
      <c r="E305" s="309"/>
      <c r="F305" s="310"/>
    </row>
    <row r="306" spans="2:6" ht="15">
      <c r="B306" s="306"/>
      <c r="C306" s="307"/>
      <c r="D306" s="308"/>
      <c r="E306" s="309"/>
      <c r="F306" s="310"/>
    </row>
    <row r="307" spans="1:7" ht="16.5" thickBot="1">
      <c r="A307" s="668" t="s">
        <v>64</v>
      </c>
      <c r="B307" s="668"/>
      <c r="C307" s="668"/>
      <c r="D307" s="668"/>
      <c r="E307" s="668"/>
      <c r="F307" s="668"/>
      <c r="G307" s="668"/>
    </row>
    <row r="308" spans="1:7" ht="27" thickBot="1">
      <c r="A308" s="688" t="s">
        <v>66</v>
      </c>
      <c r="B308" s="689"/>
      <c r="C308" s="689"/>
      <c r="D308" s="689"/>
      <c r="E308" s="689"/>
      <c r="F308" s="689"/>
      <c r="G308" s="690"/>
    </row>
    <row r="309" spans="1:7" ht="13.5" thickBot="1">
      <c r="A309" s="140" t="s">
        <v>28</v>
      </c>
      <c r="B309" s="141" t="s">
        <v>29</v>
      </c>
      <c r="C309" s="142" t="s">
        <v>30</v>
      </c>
      <c r="D309" s="143" t="s">
        <v>31</v>
      </c>
      <c r="E309" s="144" t="s">
        <v>32</v>
      </c>
      <c r="F309" s="145" t="s">
        <v>33</v>
      </c>
      <c r="G309" s="146" t="s">
        <v>34</v>
      </c>
    </row>
    <row r="310" spans="1:7" ht="12.75">
      <c r="A310" s="147"/>
      <c r="B310" s="148"/>
      <c r="C310" s="149" t="s">
        <v>35</v>
      </c>
      <c r="D310" s="144"/>
      <c r="E310" s="144"/>
      <c r="F310" s="150"/>
      <c r="G310" s="151"/>
    </row>
    <row r="311" spans="1:7" ht="12.75">
      <c r="A311" s="152"/>
      <c r="B311" s="702" t="s">
        <v>56</v>
      </c>
      <c r="C311" s="315" t="s">
        <v>112</v>
      </c>
      <c r="D311" s="316" t="s">
        <v>39</v>
      </c>
      <c r="E311" s="316">
        <v>5</v>
      </c>
      <c r="F311" s="652">
        <v>11383.38</v>
      </c>
      <c r="G311" s="155"/>
    </row>
    <row r="312" spans="1:7" ht="31.5">
      <c r="A312" s="152"/>
      <c r="B312" s="647"/>
      <c r="C312" s="315" t="s">
        <v>113</v>
      </c>
      <c r="D312" s="316" t="s">
        <v>37</v>
      </c>
      <c r="E312" s="350">
        <v>1.89</v>
      </c>
      <c r="F312" s="653"/>
      <c r="G312" s="155"/>
    </row>
    <row r="313" spans="1:7" ht="21">
      <c r="A313" s="152"/>
      <c r="B313" s="647"/>
      <c r="C313" s="315" t="s">
        <v>114</v>
      </c>
      <c r="D313" s="316" t="s">
        <v>37</v>
      </c>
      <c r="E313" s="316">
        <v>1.7</v>
      </c>
      <c r="F313" s="654"/>
      <c r="G313" s="155"/>
    </row>
    <row r="314" spans="1:7" ht="15.75">
      <c r="A314" s="152"/>
      <c r="B314" s="647" t="s">
        <v>36</v>
      </c>
      <c r="C314" s="153" t="s">
        <v>136</v>
      </c>
      <c r="D314" s="347" t="s">
        <v>51</v>
      </c>
      <c r="E314" s="352" t="s">
        <v>78</v>
      </c>
      <c r="F314" s="645">
        <v>2877.07</v>
      </c>
      <c r="G314" s="155"/>
    </row>
    <row r="315" spans="1:7" ht="15.75">
      <c r="A315" s="152"/>
      <c r="B315" s="648"/>
      <c r="C315" s="153" t="s">
        <v>137</v>
      </c>
      <c r="D315" s="347" t="s">
        <v>51</v>
      </c>
      <c r="E315" s="352" t="s">
        <v>130</v>
      </c>
      <c r="F315" s="646"/>
      <c r="G315" s="155"/>
    </row>
    <row r="316" spans="1:7" ht="15.75" thickBot="1">
      <c r="A316" s="158"/>
      <c r="B316" s="248"/>
      <c r="C316" s="249"/>
      <c r="D316" s="250"/>
      <c r="E316" s="251" t="s">
        <v>40</v>
      </c>
      <c r="F316" s="252">
        <f>SUM(F311:F315)</f>
        <v>14260.45</v>
      </c>
      <c r="G316" s="164"/>
    </row>
    <row r="317" spans="1:7" ht="15">
      <c r="A317" s="152"/>
      <c r="B317" s="253"/>
      <c r="C317" s="254" t="s">
        <v>41</v>
      </c>
      <c r="D317" s="196"/>
      <c r="E317" s="255"/>
      <c r="F317" s="245"/>
      <c r="G317" s="170"/>
    </row>
    <row r="318" spans="1:7" ht="14.25">
      <c r="A318" s="152"/>
      <c r="B318" s="329" t="s">
        <v>47</v>
      </c>
      <c r="C318" s="330" t="s">
        <v>76</v>
      </c>
      <c r="D318" s="336" t="s">
        <v>37</v>
      </c>
      <c r="E318" s="336">
        <v>771.2</v>
      </c>
      <c r="F318" s="337">
        <f>E318*1.8</f>
        <v>1388.16</v>
      </c>
      <c r="G318" s="331">
        <v>1.8</v>
      </c>
    </row>
    <row r="319" spans="1:7" ht="25.5">
      <c r="A319" s="152"/>
      <c r="B319" s="329" t="s">
        <v>54</v>
      </c>
      <c r="C319" s="332" t="s">
        <v>77</v>
      </c>
      <c r="D319" s="336" t="s">
        <v>37</v>
      </c>
      <c r="E319" s="336">
        <v>771.2</v>
      </c>
      <c r="F319" s="337">
        <f>E319*1.8</f>
        <v>1388.16</v>
      </c>
      <c r="G319" s="331">
        <v>1.8</v>
      </c>
    </row>
    <row r="320" spans="1:7" ht="15.75" thickBot="1">
      <c r="A320" s="158"/>
      <c r="B320" s="248"/>
      <c r="C320" s="258"/>
      <c r="D320" s="259"/>
      <c r="E320" s="260" t="s">
        <v>40</v>
      </c>
      <c r="F320" s="261">
        <f>SUM(F318:F319)</f>
        <v>2776.32</v>
      </c>
      <c r="G320" s="164"/>
    </row>
    <row r="321" spans="1:7" ht="15">
      <c r="A321" s="175"/>
      <c r="B321" s="262"/>
      <c r="C321" s="263" t="s">
        <v>44</v>
      </c>
      <c r="D321" s="264"/>
      <c r="E321" s="264"/>
      <c r="F321" s="265"/>
      <c r="G321" s="179"/>
    </row>
    <row r="322" spans="1:7" ht="30">
      <c r="A322" s="181"/>
      <c r="B322" s="358" t="s">
        <v>55</v>
      </c>
      <c r="C322" s="357" t="s">
        <v>189</v>
      </c>
      <c r="D322" s="266" t="s">
        <v>190</v>
      </c>
      <c r="E322" s="266">
        <v>15</v>
      </c>
      <c r="F322" s="466">
        <v>10009.22</v>
      </c>
      <c r="G322" s="182"/>
    </row>
    <row r="323" spans="1:7" ht="30">
      <c r="A323" s="181"/>
      <c r="B323" s="683" t="s">
        <v>54</v>
      </c>
      <c r="C323" s="270" t="s">
        <v>70</v>
      </c>
      <c r="D323" s="266" t="s">
        <v>37</v>
      </c>
      <c r="E323" s="266">
        <v>2.512</v>
      </c>
      <c r="F323" s="723">
        <v>3984.15</v>
      </c>
      <c r="G323" s="182"/>
    </row>
    <row r="324" spans="1:7" ht="15">
      <c r="A324" s="181"/>
      <c r="B324" s="722"/>
      <c r="C324" s="270" t="s">
        <v>200</v>
      </c>
      <c r="D324" s="266" t="s">
        <v>39</v>
      </c>
      <c r="E324" s="266">
        <v>2</v>
      </c>
      <c r="F324" s="724"/>
      <c r="G324" s="182"/>
    </row>
    <row r="325" spans="1:7" ht="15">
      <c r="A325" s="181"/>
      <c r="B325" s="341" t="s">
        <v>54</v>
      </c>
      <c r="C325" s="359" t="s">
        <v>204</v>
      </c>
      <c r="D325" s="269" t="s">
        <v>39</v>
      </c>
      <c r="E325" s="269">
        <v>2</v>
      </c>
      <c r="F325" s="467">
        <v>13637.54</v>
      </c>
      <c r="G325" s="183"/>
    </row>
    <row r="326" spans="1:7" ht="15.75" thickBot="1">
      <c r="A326" s="184"/>
      <c r="B326" s="276"/>
      <c r="C326" s="277"/>
      <c r="D326" s="278"/>
      <c r="E326" s="251" t="s">
        <v>40</v>
      </c>
      <c r="F326" s="252">
        <f>SUM(F322:F325)</f>
        <v>27630.91</v>
      </c>
      <c r="G326" s="188"/>
    </row>
    <row r="327" spans="1:7" ht="15">
      <c r="A327" s="175"/>
      <c r="B327" s="262"/>
      <c r="C327" s="279" t="s">
        <v>44</v>
      </c>
      <c r="D327" s="280"/>
      <c r="E327" s="280"/>
      <c r="F327" s="281"/>
      <c r="G327" s="191"/>
    </row>
    <row r="328" spans="1:7" ht="14.25">
      <c r="A328" s="175"/>
      <c r="B328" s="262"/>
      <c r="C328" s="282" t="s">
        <v>41</v>
      </c>
      <c r="D328" s="264"/>
      <c r="E328" s="264"/>
      <c r="F328" s="283"/>
      <c r="G328" s="191"/>
    </row>
    <row r="329" spans="1:7" ht="25.5">
      <c r="A329" s="175"/>
      <c r="B329" s="233" t="s">
        <v>47</v>
      </c>
      <c r="C329" s="325" t="s">
        <v>74</v>
      </c>
      <c r="D329" s="196" t="s">
        <v>37</v>
      </c>
      <c r="E329" s="336">
        <v>771.2</v>
      </c>
      <c r="F329" s="326">
        <f>E329*G329</f>
        <v>416.45</v>
      </c>
      <c r="G329" s="207">
        <v>0.54</v>
      </c>
    </row>
    <row r="330" spans="1:7" ht="51">
      <c r="A330" s="175"/>
      <c r="B330" s="233" t="s">
        <v>54</v>
      </c>
      <c r="C330" s="327" t="s">
        <v>75</v>
      </c>
      <c r="D330" s="195" t="s">
        <v>37</v>
      </c>
      <c r="E330" s="336">
        <v>771.2</v>
      </c>
      <c r="F330" s="328">
        <f>E330*G330</f>
        <v>18346.85</v>
      </c>
      <c r="G330" s="207">
        <v>23.79</v>
      </c>
    </row>
    <row r="331" spans="1:10" ht="15.75" thickBot="1">
      <c r="A331" s="158"/>
      <c r="B331" s="248"/>
      <c r="C331" s="284"/>
      <c r="D331" s="285"/>
      <c r="E331" s="286" t="s">
        <v>40</v>
      </c>
      <c r="F331" s="252">
        <f>SUM(F329:F330)</f>
        <v>18763.3</v>
      </c>
      <c r="G331" s="164"/>
      <c r="J331" s="171">
        <f>F326+F331</f>
        <v>46394.21</v>
      </c>
    </row>
    <row r="332" spans="1:7" ht="15">
      <c r="A332" s="152"/>
      <c r="B332" s="287"/>
      <c r="C332" s="288" t="s">
        <v>48</v>
      </c>
      <c r="D332" s="289"/>
      <c r="E332" s="289"/>
      <c r="F332" s="290"/>
      <c r="G332" s="201"/>
    </row>
    <row r="333" spans="1:7" ht="12.75">
      <c r="A333" s="202"/>
      <c r="B333" s="371" t="s">
        <v>56</v>
      </c>
      <c r="C333" s="215" t="s">
        <v>237</v>
      </c>
      <c r="D333" s="229" t="s">
        <v>238</v>
      </c>
      <c r="E333" s="229" t="s">
        <v>239</v>
      </c>
      <c r="F333" s="337">
        <v>1696.89</v>
      </c>
      <c r="G333" s="203"/>
    </row>
    <row r="334" spans="1:7" ht="15.75" thickBot="1">
      <c r="A334" s="202"/>
      <c r="B334" s="293"/>
      <c r="C334" s="294"/>
      <c r="D334" s="256"/>
      <c r="E334" s="295" t="s">
        <v>40</v>
      </c>
      <c r="F334" s="252">
        <f>SUM(F333:F333)</f>
        <v>1696.89</v>
      </c>
      <c r="G334" s="205"/>
    </row>
    <row r="335" spans="1:7" ht="15">
      <c r="A335" s="147"/>
      <c r="B335" s="296"/>
      <c r="C335" s="297" t="s">
        <v>49</v>
      </c>
      <c r="D335" s="298"/>
      <c r="E335" s="298"/>
      <c r="F335" s="299"/>
      <c r="G335" s="207"/>
    </row>
    <row r="336" spans="1:7" ht="14.25">
      <c r="A336" s="152"/>
      <c r="B336" s="366" t="s">
        <v>45</v>
      </c>
      <c r="C336" s="364" t="s">
        <v>217</v>
      </c>
      <c r="D336" s="302" t="s">
        <v>39</v>
      </c>
      <c r="E336" s="302">
        <v>2</v>
      </c>
      <c r="F336" s="365">
        <v>117.96</v>
      </c>
      <c r="G336" s="207"/>
    </row>
    <row r="337" spans="1:7" ht="14.25">
      <c r="A337" s="152"/>
      <c r="B337" s="372" t="s">
        <v>36</v>
      </c>
      <c r="C337" s="364" t="s">
        <v>230</v>
      </c>
      <c r="D337" s="302" t="s">
        <v>39</v>
      </c>
      <c r="E337" s="302">
        <v>2</v>
      </c>
      <c r="F337" s="365">
        <v>1711.72</v>
      </c>
      <c r="G337" s="207"/>
    </row>
    <row r="338" spans="1:7" ht="15.75" thickBot="1">
      <c r="A338" s="158"/>
      <c r="B338" s="248"/>
      <c r="C338" s="301"/>
      <c r="D338" s="285"/>
      <c r="E338" s="286" t="s">
        <v>40</v>
      </c>
      <c r="F338" s="252">
        <f>SUM(F336:F337)</f>
        <v>1829.68</v>
      </c>
      <c r="G338" s="207"/>
    </row>
    <row r="339" spans="1:7" ht="15">
      <c r="A339" s="152"/>
      <c r="B339" s="287"/>
      <c r="C339" s="297" t="s">
        <v>49</v>
      </c>
      <c r="D339" s="302"/>
      <c r="E339" s="303"/>
      <c r="F339" s="304"/>
      <c r="G339" s="207"/>
    </row>
    <row r="340" spans="1:7" ht="15">
      <c r="A340" s="156"/>
      <c r="B340" s="257"/>
      <c r="C340" s="282" t="s">
        <v>41</v>
      </c>
      <c r="D340" s="256"/>
      <c r="E340" s="295"/>
      <c r="F340" s="305"/>
      <c r="G340" s="207"/>
    </row>
    <row r="341" spans="1:7" ht="12.75">
      <c r="A341" s="156"/>
      <c r="B341" s="318" t="s">
        <v>47</v>
      </c>
      <c r="C341" s="319" t="s">
        <v>71</v>
      </c>
      <c r="D341" s="320" t="s">
        <v>72</v>
      </c>
      <c r="E341" s="321">
        <v>2</v>
      </c>
      <c r="F341" s="322">
        <f>E341*G341</f>
        <v>3515</v>
      </c>
      <c r="G341" s="323">
        <v>1757.34</v>
      </c>
    </row>
    <row r="342" spans="1:7" ht="12.75">
      <c r="A342" s="156"/>
      <c r="B342" s="318" t="s">
        <v>54</v>
      </c>
      <c r="C342" s="324" t="s">
        <v>73</v>
      </c>
      <c r="D342" s="320" t="s">
        <v>39</v>
      </c>
      <c r="E342" s="321">
        <v>4</v>
      </c>
      <c r="F342" s="322">
        <f>E342*G342</f>
        <v>2054</v>
      </c>
      <c r="G342" s="323">
        <v>513.6</v>
      </c>
    </row>
    <row r="343" spans="1:7" ht="13.5" thickBot="1">
      <c r="A343" s="158"/>
      <c r="B343" s="159"/>
      <c r="C343" s="247"/>
      <c r="D343" s="246"/>
      <c r="E343" s="199" t="s">
        <v>40</v>
      </c>
      <c r="F343" s="163">
        <f>SUM(F341:F342)</f>
        <v>5569</v>
      </c>
      <c r="G343" s="311"/>
    </row>
    <row r="344" spans="1:7" ht="13.5" thickBot="1">
      <c r="A344" s="216"/>
      <c r="B344" s="312"/>
      <c r="C344" s="313"/>
      <c r="D344" s="312"/>
      <c r="E344" s="219" t="s">
        <v>52</v>
      </c>
      <c r="F344" s="220">
        <f>F316+F320+F326+F331+F334+F338+F343</f>
        <v>72526.55</v>
      </c>
      <c r="G344" s="314"/>
    </row>
    <row r="345" spans="2:6" ht="15">
      <c r="B345" s="306"/>
      <c r="C345" s="307"/>
      <c r="D345" s="308"/>
      <c r="E345" s="309"/>
      <c r="F345" s="310"/>
    </row>
    <row r="346" spans="2:6" ht="15">
      <c r="B346" s="306"/>
      <c r="C346" s="307"/>
      <c r="D346" s="308"/>
      <c r="E346" s="309"/>
      <c r="F346" s="310"/>
    </row>
    <row r="347" spans="2:6" ht="15">
      <c r="B347" s="306"/>
      <c r="C347" s="307" t="s">
        <v>20</v>
      </c>
      <c r="D347" s="308"/>
      <c r="E347" s="309" t="s">
        <v>21</v>
      </c>
      <c r="F347" s="310"/>
    </row>
    <row r="348" spans="2:6" ht="15">
      <c r="B348" s="306"/>
      <c r="C348" s="307"/>
      <c r="D348" s="308"/>
      <c r="E348" s="309"/>
      <c r="F348" s="310"/>
    </row>
    <row r="349" spans="2:6" ht="15">
      <c r="B349" s="306"/>
      <c r="C349" s="307"/>
      <c r="D349" s="308"/>
      <c r="E349" s="309"/>
      <c r="F349" s="310"/>
    </row>
    <row r="350" spans="2:6" ht="15">
      <c r="B350" s="306"/>
      <c r="C350" s="307"/>
      <c r="D350" s="308"/>
      <c r="E350" s="309"/>
      <c r="F350" s="310"/>
    </row>
    <row r="351" spans="2:6" ht="15">
      <c r="B351" s="306"/>
      <c r="C351" s="307"/>
      <c r="D351" s="308"/>
      <c r="E351" s="309"/>
      <c r="F351" s="310"/>
    </row>
    <row r="352" spans="2:6" ht="15">
      <c r="B352" s="306"/>
      <c r="C352" s="307"/>
      <c r="D352" s="308"/>
      <c r="E352" s="309"/>
      <c r="F352" s="310"/>
    </row>
    <row r="353" spans="2:6" ht="15">
      <c r="B353" s="306"/>
      <c r="C353" s="307"/>
      <c r="D353" s="308"/>
      <c r="E353" s="309"/>
      <c r="F353" s="310"/>
    </row>
    <row r="354" spans="2:6" ht="15">
      <c r="B354" s="306"/>
      <c r="C354" s="307"/>
      <c r="D354" s="308"/>
      <c r="E354" s="309"/>
      <c r="F354" s="310"/>
    </row>
    <row r="355" spans="1:7" ht="16.5" thickBot="1">
      <c r="A355" s="660" t="s">
        <v>64</v>
      </c>
      <c r="B355" s="660"/>
      <c r="C355" s="660"/>
      <c r="D355" s="660"/>
      <c r="E355" s="660"/>
      <c r="F355" s="660"/>
      <c r="G355" s="660"/>
    </row>
    <row r="356" spans="1:7" ht="27" thickBot="1">
      <c r="A356" s="688" t="s">
        <v>65</v>
      </c>
      <c r="B356" s="689"/>
      <c r="C356" s="689"/>
      <c r="D356" s="689"/>
      <c r="E356" s="689"/>
      <c r="F356" s="689"/>
      <c r="G356" s="690"/>
    </row>
    <row r="357" spans="1:7" ht="13.5" thickBot="1">
      <c r="A357" s="140" t="s">
        <v>28</v>
      </c>
      <c r="B357" s="141" t="s">
        <v>29</v>
      </c>
      <c r="C357" s="142" t="s">
        <v>30</v>
      </c>
      <c r="D357" s="143" t="s">
        <v>31</v>
      </c>
      <c r="E357" s="144" t="s">
        <v>32</v>
      </c>
      <c r="F357" s="145" t="s">
        <v>33</v>
      </c>
      <c r="G357" s="146" t="s">
        <v>245</v>
      </c>
    </row>
    <row r="358" spans="1:7" ht="12.75">
      <c r="A358" s="147"/>
      <c r="B358" s="148"/>
      <c r="C358" s="149" t="s">
        <v>35</v>
      </c>
      <c r="D358" s="144"/>
      <c r="E358" s="144"/>
      <c r="F358" s="150"/>
      <c r="G358" s="151"/>
    </row>
    <row r="359" spans="1:7" ht="12.75">
      <c r="A359" s="152"/>
      <c r="B359" s="634" t="s">
        <v>53</v>
      </c>
      <c r="C359" s="343" t="s">
        <v>89</v>
      </c>
      <c r="D359" s="317" t="s">
        <v>39</v>
      </c>
      <c r="E359" s="317">
        <v>1</v>
      </c>
      <c r="F359" s="652">
        <v>2336.24</v>
      </c>
      <c r="G359" s="155"/>
    </row>
    <row r="360" spans="1:7" ht="12.75">
      <c r="A360" s="152"/>
      <c r="B360" s="638"/>
      <c r="C360" s="343" t="s">
        <v>83</v>
      </c>
      <c r="D360" s="317" t="s">
        <v>39</v>
      </c>
      <c r="E360" s="317">
        <v>1</v>
      </c>
      <c r="F360" s="654"/>
      <c r="G360" s="155"/>
    </row>
    <row r="361" spans="1:7" ht="15.75">
      <c r="A361" s="152"/>
      <c r="B361" s="344" t="s">
        <v>45</v>
      </c>
      <c r="C361" s="153" t="s">
        <v>116</v>
      </c>
      <c r="D361" s="347" t="s">
        <v>117</v>
      </c>
      <c r="E361" s="352" t="s">
        <v>118</v>
      </c>
      <c r="F361" s="353">
        <v>314.39</v>
      </c>
      <c r="G361" s="155"/>
    </row>
    <row r="362" spans="1:7" ht="15.75">
      <c r="A362" s="152"/>
      <c r="B362" s="344" t="s">
        <v>174</v>
      </c>
      <c r="C362" s="153" t="s">
        <v>179</v>
      </c>
      <c r="D362" s="347" t="s">
        <v>39</v>
      </c>
      <c r="E362" s="347">
        <v>2</v>
      </c>
      <c r="F362" s="470">
        <v>3536.19</v>
      </c>
      <c r="G362" s="155"/>
    </row>
    <row r="363" spans="1:7" ht="15.75" thickBot="1">
      <c r="A363" s="158"/>
      <c r="B363" s="248"/>
      <c r="C363" s="249"/>
      <c r="D363" s="250"/>
      <c r="E363" s="251" t="s">
        <v>40</v>
      </c>
      <c r="F363" s="252">
        <f>SUM(F359:F362)</f>
        <v>6186.82</v>
      </c>
      <c r="G363" s="164"/>
    </row>
    <row r="364" spans="1:7" ht="15">
      <c r="A364" s="152"/>
      <c r="B364" s="253"/>
      <c r="C364" s="254" t="s">
        <v>41</v>
      </c>
      <c r="D364" s="196"/>
      <c r="E364" s="255"/>
      <c r="F364" s="245"/>
      <c r="G364" s="170"/>
    </row>
    <row r="365" spans="1:7" ht="14.25">
      <c r="A365" s="152"/>
      <c r="B365" s="329" t="s">
        <v>47</v>
      </c>
      <c r="C365" s="330" t="s">
        <v>76</v>
      </c>
      <c r="D365" s="336" t="s">
        <v>37</v>
      </c>
      <c r="E365" s="336">
        <v>899.8</v>
      </c>
      <c r="F365" s="337">
        <f>E365*1.8</f>
        <v>1619.64</v>
      </c>
      <c r="G365" s="331">
        <v>1.8</v>
      </c>
    </row>
    <row r="366" spans="1:7" ht="25.5">
      <c r="A366" s="152"/>
      <c r="B366" s="329" t="s">
        <v>54</v>
      </c>
      <c r="C366" s="332" t="s">
        <v>77</v>
      </c>
      <c r="D366" s="336" t="s">
        <v>37</v>
      </c>
      <c r="E366" s="336">
        <v>899.8</v>
      </c>
      <c r="F366" s="337">
        <f>E366*1.8</f>
        <v>1619.64</v>
      </c>
      <c r="G366" s="331">
        <v>1.8</v>
      </c>
    </row>
    <row r="367" spans="1:7" ht="15.75" thickBot="1">
      <c r="A367" s="158"/>
      <c r="B367" s="248"/>
      <c r="C367" s="258"/>
      <c r="D367" s="259"/>
      <c r="E367" s="260" t="s">
        <v>40</v>
      </c>
      <c r="F367" s="261">
        <f>SUM(F365:F366)</f>
        <v>3239.28</v>
      </c>
      <c r="G367" s="164"/>
    </row>
    <row r="368" spans="1:7" ht="15">
      <c r="A368" s="175"/>
      <c r="B368" s="262"/>
      <c r="C368" s="263" t="s">
        <v>44</v>
      </c>
      <c r="D368" s="264"/>
      <c r="E368" s="264"/>
      <c r="F368" s="265"/>
      <c r="G368" s="179"/>
    </row>
    <row r="369" spans="1:7" ht="30">
      <c r="A369" s="181"/>
      <c r="B369" s="358" t="s">
        <v>55</v>
      </c>
      <c r="C369" s="357" t="s">
        <v>79</v>
      </c>
      <c r="D369" s="266">
        <v>100</v>
      </c>
      <c r="E369" s="266">
        <v>0.02</v>
      </c>
      <c r="F369" s="361">
        <v>1972.92</v>
      </c>
      <c r="G369" s="182"/>
    </row>
    <row r="370" spans="1:7" ht="30">
      <c r="A370" s="181"/>
      <c r="B370" s="358" t="s">
        <v>42</v>
      </c>
      <c r="C370" s="270" t="s">
        <v>191</v>
      </c>
      <c r="D370" s="266" t="s">
        <v>38</v>
      </c>
      <c r="E370" s="266">
        <v>35</v>
      </c>
      <c r="F370" s="361">
        <v>23354.87</v>
      </c>
      <c r="G370" s="182"/>
    </row>
    <row r="371" spans="1:12" ht="30">
      <c r="A371" s="181"/>
      <c r="B371" s="341" t="s">
        <v>54</v>
      </c>
      <c r="C371" s="359" t="s">
        <v>203</v>
      </c>
      <c r="D371" s="269" t="s">
        <v>37</v>
      </c>
      <c r="E371" s="269">
        <v>3.14</v>
      </c>
      <c r="F371" s="363">
        <v>211</v>
      </c>
      <c r="G371" s="183"/>
      <c r="L371">
        <v>1</v>
      </c>
    </row>
    <row r="372" spans="1:7" ht="15">
      <c r="A372" s="181"/>
      <c r="B372" s="341" t="s">
        <v>43</v>
      </c>
      <c r="C372" s="268" t="s">
        <v>205</v>
      </c>
      <c r="D372" s="269" t="s">
        <v>39</v>
      </c>
      <c r="E372" s="269">
        <v>1</v>
      </c>
      <c r="F372" s="363">
        <v>1122.2</v>
      </c>
      <c r="G372" s="183"/>
    </row>
    <row r="373" spans="1:7" ht="15">
      <c r="A373" s="471"/>
      <c r="B373" s="685" t="s">
        <v>174</v>
      </c>
      <c r="C373" s="472" t="s">
        <v>250</v>
      </c>
      <c r="D373" s="473"/>
      <c r="E373" s="473"/>
      <c r="F373" s="731">
        <v>6532.56</v>
      </c>
      <c r="G373" s="183"/>
    </row>
    <row r="374" spans="1:7" ht="15">
      <c r="A374" s="471"/>
      <c r="B374" s="686"/>
      <c r="C374" s="472" t="s">
        <v>251</v>
      </c>
      <c r="D374" s="473" t="s">
        <v>117</v>
      </c>
      <c r="E374" s="473">
        <v>2</v>
      </c>
      <c r="F374" s="732"/>
      <c r="G374" s="183"/>
    </row>
    <row r="375" spans="1:7" ht="15">
      <c r="A375" s="471"/>
      <c r="B375" s="686"/>
      <c r="C375" s="472" t="s">
        <v>252</v>
      </c>
      <c r="D375" s="473" t="s">
        <v>117</v>
      </c>
      <c r="E375" s="473">
        <v>2</v>
      </c>
      <c r="F375" s="732"/>
      <c r="G375" s="183"/>
    </row>
    <row r="376" spans="1:7" ht="15">
      <c r="A376" s="471"/>
      <c r="B376" s="686"/>
      <c r="C376" s="472" t="s">
        <v>206</v>
      </c>
      <c r="D376" s="474"/>
      <c r="E376" s="474"/>
      <c r="F376" s="732"/>
      <c r="G376" s="183"/>
    </row>
    <row r="377" spans="1:7" ht="15">
      <c r="A377" s="471"/>
      <c r="B377" s="687"/>
      <c r="C377" s="472" t="s">
        <v>253</v>
      </c>
      <c r="D377" s="473" t="s">
        <v>39</v>
      </c>
      <c r="E377" s="473">
        <v>1</v>
      </c>
      <c r="F377" s="733"/>
      <c r="G377" s="183"/>
    </row>
    <row r="378" spans="1:7" ht="15.75" thickBot="1">
      <c r="A378" s="184"/>
      <c r="B378" s="276"/>
      <c r="C378" s="277"/>
      <c r="D378" s="278"/>
      <c r="E378" s="251" t="s">
        <v>40</v>
      </c>
      <c r="F378" s="252">
        <f>SUM(F369:F377)</f>
        <v>33193.55</v>
      </c>
      <c r="G378" s="188"/>
    </row>
    <row r="379" spans="1:7" ht="15">
      <c r="A379" s="175"/>
      <c r="B379" s="262"/>
      <c r="C379" s="279" t="s">
        <v>44</v>
      </c>
      <c r="D379" s="280"/>
      <c r="E379" s="280"/>
      <c r="F379" s="281"/>
      <c r="G379" s="191"/>
    </row>
    <row r="380" spans="1:7" ht="14.25">
      <c r="A380" s="175"/>
      <c r="B380" s="262"/>
      <c r="C380" s="282" t="s">
        <v>41</v>
      </c>
      <c r="D380" s="264"/>
      <c r="E380" s="264"/>
      <c r="F380" s="283"/>
      <c r="G380" s="191"/>
    </row>
    <row r="381" spans="1:7" ht="25.5">
      <c r="A381" s="175"/>
      <c r="B381" s="233" t="s">
        <v>47</v>
      </c>
      <c r="C381" s="325" t="s">
        <v>74</v>
      </c>
      <c r="D381" s="196" t="s">
        <v>37</v>
      </c>
      <c r="E381" s="336">
        <v>899.8</v>
      </c>
      <c r="F381" s="326">
        <f>E381*G381</f>
        <v>485.89</v>
      </c>
      <c r="G381" s="403">
        <v>0.54</v>
      </c>
    </row>
    <row r="382" spans="1:10" ht="12.75" customHeight="1">
      <c r="A382" s="175"/>
      <c r="B382" s="233" t="s">
        <v>54</v>
      </c>
      <c r="C382" s="327" t="s">
        <v>75</v>
      </c>
      <c r="D382" s="195" t="s">
        <v>37</v>
      </c>
      <c r="E382" s="336">
        <v>899.8</v>
      </c>
      <c r="F382" s="328">
        <f>E382*G382</f>
        <v>21406.24</v>
      </c>
      <c r="G382" s="403">
        <v>23.79</v>
      </c>
      <c r="J382" s="171">
        <f>F378+F383</f>
        <v>55085.68</v>
      </c>
    </row>
    <row r="383" spans="1:7" ht="14.25" customHeight="1" thickBot="1">
      <c r="A383" s="158"/>
      <c r="B383" s="248"/>
      <c r="C383" s="284"/>
      <c r="D383" s="285"/>
      <c r="E383" s="286" t="s">
        <v>40</v>
      </c>
      <c r="F383" s="252">
        <f>SUM(F381:F382)</f>
        <v>21892.13</v>
      </c>
      <c r="G383" s="164"/>
    </row>
    <row r="384" spans="1:7" ht="14.25" customHeight="1">
      <c r="A384" s="147"/>
      <c r="B384" s="296"/>
      <c r="C384" s="297" t="s">
        <v>49</v>
      </c>
      <c r="D384" s="298"/>
      <c r="E384" s="298"/>
      <c r="F384" s="299"/>
      <c r="G384" s="207"/>
    </row>
    <row r="385" spans="1:7" ht="14.25" customHeight="1">
      <c r="A385" s="152"/>
      <c r="B385" s="607" t="s">
        <v>55</v>
      </c>
      <c r="C385" s="364" t="s">
        <v>50</v>
      </c>
      <c r="D385" s="302" t="s">
        <v>39</v>
      </c>
      <c r="E385" s="302">
        <v>1</v>
      </c>
      <c r="F385" s="609">
        <v>708.69</v>
      </c>
      <c r="G385" s="207"/>
    </row>
    <row r="386" spans="1:7" ht="14.25" customHeight="1">
      <c r="A386" s="152"/>
      <c r="B386" s="608"/>
      <c r="C386" s="364" t="s">
        <v>209</v>
      </c>
      <c r="D386" s="302" t="s">
        <v>39</v>
      </c>
      <c r="E386" s="302">
        <v>3</v>
      </c>
      <c r="F386" s="610"/>
      <c r="G386" s="207"/>
    </row>
    <row r="387" spans="1:7" ht="14.25" customHeight="1">
      <c r="A387" s="152"/>
      <c r="B387" s="607" t="s">
        <v>42</v>
      </c>
      <c r="C387" s="364" t="s">
        <v>210</v>
      </c>
      <c r="D387" s="302" t="s">
        <v>39</v>
      </c>
      <c r="E387" s="302">
        <v>3</v>
      </c>
      <c r="F387" s="609">
        <v>706.26</v>
      </c>
      <c r="G387" s="207"/>
    </row>
    <row r="388" spans="1:7" ht="14.25" customHeight="1">
      <c r="A388" s="152"/>
      <c r="B388" s="608"/>
      <c r="C388" s="364" t="s">
        <v>211</v>
      </c>
      <c r="D388" s="302" t="s">
        <v>39</v>
      </c>
      <c r="E388" s="302">
        <v>2</v>
      </c>
      <c r="F388" s="610"/>
      <c r="G388" s="207"/>
    </row>
    <row r="389" spans="1:7" ht="14.25" customHeight="1">
      <c r="A389" s="152"/>
      <c r="B389" s="366" t="s">
        <v>45</v>
      </c>
      <c r="C389" s="364" t="s">
        <v>50</v>
      </c>
      <c r="D389" s="302" t="s">
        <v>39</v>
      </c>
      <c r="E389" s="302">
        <v>1</v>
      </c>
      <c r="F389" s="365">
        <v>117.96</v>
      </c>
      <c r="G389" s="207"/>
    </row>
    <row r="390" spans="1:7" ht="14.25" customHeight="1">
      <c r="A390" s="152"/>
      <c r="B390" s="607" t="s">
        <v>54</v>
      </c>
      <c r="C390" s="364" t="s">
        <v>218</v>
      </c>
      <c r="D390" s="302" t="s">
        <v>39</v>
      </c>
      <c r="E390" s="302">
        <v>2</v>
      </c>
      <c r="F390" s="609">
        <v>3659.4</v>
      </c>
      <c r="G390" s="207"/>
    </row>
    <row r="391" spans="1:7" ht="14.25" customHeight="1">
      <c r="A391" s="152"/>
      <c r="B391" s="617"/>
      <c r="C391" s="364" t="s">
        <v>219</v>
      </c>
      <c r="D391" s="302" t="s">
        <v>39</v>
      </c>
      <c r="E391" s="302">
        <v>3</v>
      </c>
      <c r="F391" s="618"/>
      <c r="G391" s="207"/>
    </row>
    <row r="392" spans="1:7" ht="14.25" customHeight="1">
      <c r="A392" s="152"/>
      <c r="B392" s="608"/>
      <c r="C392" s="364" t="s">
        <v>50</v>
      </c>
      <c r="D392" s="302" t="s">
        <v>39</v>
      </c>
      <c r="E392" s="302">
        <v>1</v>
      </c>
      <c r="F392" s="610"/>
      <c r="G392" s="207"/>
    </row>
    <row r="393" spans="1:7" ht="14.25" customHeight="1">
      <c r="A393" s="152"/>
      <c r="B393" s="338" t="s">
        <v>174</v>
      </c>
      <c r="C393" s="364" t="s">
        <v>232</v>
      </c>
      <c r="D393" s="302" t="s">
        <v>39</v>
      </c>
      <c r="E393" s="302">
        <v>3</v>
      </c>
      <c r="F393" s="365">
        <v>1966.13</v>
      </c>
      <c r="G393" s="207"/>
    </row>
    <row r="394" spans="1:7" ht="14.25" customHeight="1" thickBot="1">
      <c r="A394" s="158"/>
      <c r="B394" s="248"/>
      <c r="C394" s="468"/>
      <c r="D394" s="285"/>
      <c r="E394" s="199" t="s">
        <v>40</v>
      </c>
      <c r="F394" s="469">
        <f>SUM(F385:F393)</f>
        <v>7158.44</v>
      </c>
      <c r="G394" s="164"/>
    </row>
    <row r="395" spans="1:7" ht="14.25" customHeight="1">
      <c r="A395" s="152"/>
      <c r="B395" s="287"/>
      <c r="C395" s="279" t="s">
        <v>49</v>
      </c>
      <c r="D395" s="302"/>
      <c r="E395" s="303"/>
      <c r="F395" s="373"/>
      <c r="G395" s="201"/>
    </row>
    <row r="396" spans="1:7" ht="14.25" customHeight="1">
      <c r="A396" s="156"/>
      <c r="B396" s="257"/>
      <c r="C396" s="282" t="s">
        <v>41</v>
      </c>
      <c r="D396" s="256"/>
      <c r="E396" s="295"/>
      <c r="F396" s="374"/>
      <c r="G396" s="207"/>
    </row>
    <row r="397" spans="1:7" ht="14.25" customHeight="1">
      <c r="A397" s="156"/>
      <c r="B397" s="318" t="s">
        <v>47</v>
      </c>
      <c r="C397" s="319" t="s">
        <v>71</v>
      </c>
      <c r="D397" s="320" t="s">
        <v>72</v>
      </c>
      <c r="E397" s="321">
        <v>2</v>
      </c>
      <c r="F397" s="375">
        <f>E397*G397</f>
        <v>3515</v>
      </c>
      <c r="G397" s="404">
        <v>1757.34</v>
      </c>
    </row>
    <row r="398" spans="1:7" ht="12.75">
      <c r="A398" s="156"/>
      <c r="B398" s="318" t="s">
        <v>54</v>
      </c>
      <c r="C398" s="324" t="s">
        <v>73</v>
      </c>
      <c r="D398" s="320" t="s">
        <v>39</v>
      </c>
      <c r="E398" s="321">
        <v>4</v>
      </c>
      <c r="F398" s="375">
        <f>E398*G398</f>
        <v>2054</v>
      </c>
      <c r="G398" s="404">
        <v>513.6</v>
      </c>
    </row>
    <row r="399" spans="1:7" ht="13.5" thickBot="1">
      <c r="A399" s="158"/>
      <c r="B399" s="159"/>
      <c r="C399" s="247"/>
      <c r="D399" s="246"/>
      <c r="E399" s="199" t="s">
        <v>40</v>
      </c>
      <c r="F399" s="163">
        <f>SUM(F397:F398)</f>
        <v>5569</v>
      </c>
      <c r="G399" s="311"/>
    </row>
    <row r="400" spans="1:7" ht="13.5" thickBot="1">
      <c r="A400" s="216"/>
      <c r="B400" s="312"/>
      <c r="C400" s="313"/>
      <c r="D400" s="312"/>
      <c r="E400" s="219" t="s">
        <v>52</v>
      </c>
      <c r="F400" s="220">
        <f>F399+F394+F383+F378+F367+F363</f>
        <v>77239.22</v>
      </c>
      <c r="G400" s="314"/>
    </row>
    <row r="401" spans="2:6" ht="15">
      <c r="B401" s="306"/>
      <c r="C401" s="307"/>
      <c r="D401" s="308"/>
      <c r="E401" s="309"/>
      <c r="F401" s="310"/>
    </row>
    <row r="402" spans="2:6" ht="15">
      <c r="B402" s="306"/>
      <c r="C402" s="307"/>
      <c r="D402" s="308"/>
      <c r="E402" s="309"/>
      <c r="F402" s="310"/>
    </row>
    <row r="403" spans="2:6" ht="15">
      <c r="B403" s="306"/>
      <c r="C403" s="307"/>
      <c r="D403" s="308"/>
      <c r="E403" s="309"/>
      <c r="F403" s="310"/>
    </row>
    <row r="404" spans="2:6" ht="15">
      <c r="B404" s="306"/>
      <c r="C404" s="307" t="s">
        <v>20</v>
      </c>
      <c r="D404" s="308"/>
      <c r="E404" s="309" t="s">
        <v>21</v>
      </c>
      <c r="F404" s="310"/>
    </row>
    <row r="405" spans="2:6" ht="15">
      <c r="B405" s="306"/>
      <c r="C405" s="307"/>
      <c r="D405" s="308"/>
      <c r="E405" s="309"/>
      <c r="F405" s="310"/>
    </row>
    <row r="406" spans="2:6" ht="15">
      <c r="B406" s="306"/>
      <c r="C406" s="307"/>
      <c r="D406" s="308"/>
      <c r="E406" s="309"/>
      <c r="F406" s="310"/>
    </row>
    <row r="407" spans="1:7" ht="16.5" thickBot="1">
      <c r="A407" s="660" t="s">
        <v>64</v>
      </c>
      <c r="B407" s="660"/>
      <c r="C407" s="660"/>
      <c r="D407" s="660"/>
      <c r="E407" s="660"/>
      <c r="F407" s="660"/>
      <c r="G407" s="660"/>
    </row>
    <row r="408" spans="1:7" ht="21" thickBot="1">
      <c r="A408" s="661" t="s">
        <v>254</v>
      </c>
      <c r="B408" s="662"/>
      <c r="C408" s="662"/>
      <c r="D408" s="662"/>
      <c r="E408" s="662"/>
      <c r="F408" s="662"/>
      <c r="G408" s="663"/>
    </row>
    <row r="409" spans="1:7" ht="13.5" thickBot="1">
      <c r="A409" s="140" t="s">
        <v>28</v>
      </c>
      <c r="B409" s="141" t="s">
        <v>29</v>
      </c>
      <c r="C409" s="142" t="s">
        <v>30</v>
      </c>
      <c r="D409" s="143" t="s">
        <v>31</v>
      </c>
      <c r="E409" s="144" t="s">
        <v>32</v>
      </c>
      <c r="F409" s="145" t="s">
        <v>33</v>
      </c>
      <c r="G409" s="146" t="s">
        <v>34</v>
      </c>
    </row>
    <row r="410" spans="1:7" ht="12.75">
      <c r="A410" s="147"/>
      <c r="B410" s="148"/>
      <c r="C410" s="227" t="s">
        <v>35</v>
      </c>
      <c r="D410" s="144"/>
      <c r="E410" s="144"/>
      <c r="F410" s="150"/>
      <c r="G410" s="151"/>
    </row>
    <row r="411" spans="1:7" ht="12.75">
      <c r="A411" s="475"/>
      <c r="B411" s="658" t="s">
        <v>55</v>
      </c>
      <c r="C411" s="453" t="s">
        <v>81</v>
      </c>
      <c r="D411" s="453" t="s">
        <v>39</v>
      </c>
      <c r="E411" s="476">
        <v>2</v>
      </c>
      <c r="F411" s="655">
        <v>8625.14</v>
      </c>
      <c r="G411" s="477"/>
    </row>
    <row r="412" spans="1:7" ht="12.75">
      <c r="A412" s="475"/>
      <c r="B412" s="659"/>
      <c r="C412" s="453" t="s">
        <v>82</v>
      </c>
      <c r="D412" s="453" t="s">
        <v>39</v>
      </c>
      <c r="E412" s="476">
        <v>2</v>
      </c>
      <c r="F412" s="656"/>
      <c r="G412" s="477"/>
    </row>
    <row r="413" spans="1:7" ht="12.75">
      <c r="A413" s="475"/>
      <c r="B413" s="659"/>
      <c r="C413" s="453" t="s">
        <v>83</v>
      </c>
      <c r="D413" s="453" t="s">
        <v>39</v>
      </c>
      <c r="E413" s="476">
        <v>2</v>
      </c>
      <c r="F413" s="656"/>
      <c r="G413" s="477"/>
    </row>
    <row r="414" spans="1:7" ht="12.75">
      <c r="A414" s="475"/>
      <c r="B414" s="659"/>
      <c r="C414" s="453" t="s">
        <v>84</v>
      </c>
      <c r="D414" s="453" t="s">
        <v>37</v>
      </c>
      <c r="E414" s="476">
        <v>0.8</v>
      </c>
      <c r="F414" s="656"/>
      <c r="G414" s="477"/>
    </row>
    <row r="415" spans="1:7" ht="12.75">
      <c r="A415" s="475"/>
      <c r="B415" s="659"/>
      <c r="C415" s="453" t="s">
        <v>85</v>
      </c>
      <c r="D415" s="453" t="s">
        <v>38</v>
      </c>
      <c r="E415" s="476">
        <v>2</v>
      </c>
      <c r="F415" s="656"/>
      <c r="G415" s="477"/>
    </row>
    <row r="416" spans="1:7" ht="12.75">
      <c r="A416" s="475"/>
      <c r="B416" s="659"/>
      <c r="C416" s="453" t="s">
        <v>86</v>
      </c>
      <c r="D416" s="453" t="s">
        <v>87</v>
      </c>
      <c r="E416" s="476" t="s">
        <v>88</v>
      </c>
      <c r="F416" s="657"/>
      <c r="G416" s="477"/>
    </row>
    <row r="417" spans="1:7" ht="12.75">
      <c r="A417" s="475"/>
      <c r="B417" s="478" t="s">
        <v>53</v>
      </c>
      <c r="C417" s="479" t="s">
        <v>89</v>
      </c>
      <c r="D417" s="480" t="s">
        <v>39</v>
      </c>
      <c r="E417" s="480">
        <v>1</v>
      </c>
      <c r="F417" s="481">
        <v>1058.86</v>
      </c>
      <c r="G417" s="477"/>
    </row>
    <row r="418" spans="1:7" ht="12.75">
      <c r="A418" s="475"/>
      <c r="B418" s="659" t="s">
        <v>42</v>
      </c>
      <c r="C418" s="482" t="s">
        <v>93</v>
      </c>
      <c r="D418" s="483" t="s">
        <v>39</v>
      </c>
      <c r="E418" s="483">
        <v>1</v>
      </c>
      <c r="F418" s="695">
        <v>4146.92</v>
      </c>
      <c r="G418" s="669"/>
    </row>
    <row r="419" spans="1:7" ht="12.75">
      <c r="A419" s="475"/>
      <c r="B419" s="659"/>
      <c r="C419" s="482" t="s">
        <v>94</v>
      </c>
      <c r="D419" s="483" t="s">
        <v>39</v>
      </c>
      <c r="E419" s="483">
        <v>1</v>
      </c>
      <c r="F419" s="696"/>
      <c r="G419" s="670"/>
    </row>
    <row r="420" spans="1:7" ht="24">
      <c r="A420" s="475"/>
      <c r="B420" s="659"/>
      <c r="C420" s="482" t="s">
        <v>95</v>
      </c>
      <c r="D420" s="483" t="s">
        <v>39</v>
      </c>
      <c r="E420" s="483">
        <v>1</v>
      </c>
      <c r="F420" s="697"/>
      <c r="G420" s="671"/>
    </row>
    <row r="421" spans="1:7" ht="12.75">
      <c r="A421" s="475"/>
      <c r="B421" s="637" t="s">
        <v>56</v>
      </c>
      <c r="C421" s="455" t="s">
        <v>109</v>
      </c>
      <c r="D421" s="484" t="s">
        <v>39</v>
      </c>
      <c r="E421" s="484">
        <v>1</v>
      </c>
      <c r="F421" s="728">
        <v>9080.5</v>
      </c>
      <c r="G421" s="477"/>
    </row>
    <row r="422" spans="1:7" ht="12.75">
      <c r="A422" s="475"/>
      <c r="B422" s="637"/>
      <c r="C422" s="455" t="s">
        <v>110</v>
      </c>
      <c r="D422" s="484" t="s">
        <v>39</v>
      </c>
      <c r="E422" s="484">
        <v>2</v>
      </c>
      <c r="F422" s="729"/>
      <c r="G422" s="477"/>
    </row>
    <row r="423" spans="1:7" ht="12.75">
      <c r="A423" s="475"/>
      <c r="B423" s="604"/>
      <c r="C423" s="455" t="s">
        <v>111</v>
      </c>
      <c r="D423" s="484" t="s">
        <v>37</v>
      </c>
      <c r="E423" s="485">
        <v>3.78</v>
      </c>
      <c r="F423" s="730"/>
      <c r="G423" s="477"/>
    </row>
    <row r="424" spans="1:7" ht="12.75">
      <c r="A424" s="475"/>
      <c r="B424" s="603" t="s">
        <v>45</v>
      </c>
      <c r="C424" s="453" t="s">
        <v>125</v>
      </c>
      <c r="D424" s="335" t="s">
        <v>37</v>
      </c>
      <c r="E424" s="454" t="s">
        <v>126</v>
      </c>
      <c r="F424" s="642">
        <v>3582.5</v>
      </c>
      <c r="G424" s="477"/>
    </row>
    <row r="425" spans="1:7" ht="12.75">
      <c r="A425" s="475"/>
      <c r="B425" s="637"/>
      <c r="C425" s="453" t="s">
        <v>127</v>
      </c>
      <c r="D425" s="335" t="s">
        <v>37</v>
      </c>
      <c r="E425" s="454" t="s">
        <v>78</v>
      </c>
      <c r="F425" s="643"/>
      <c r="G425" s="477"/>
    </row>
    <row r="426" spans="1:7" ht="12.75">
      <c r="A426" s="475"/>
      <c r="B426" s="604"/>
      <c r="C426" s="458" t="s">
        <v>128</v>
      </c>
      <c r="D426" s="486" t="s">
        <v>51</v>
      </c>
      <c r="E426" s="487" t="s">
        <v>78</v>
      </c>
      <c r="F426" s="644"/>
      <c r="G426" s="477"/>
    </row>
    <row r="427" spans="1:7" ht="12.75">
      <c r="A427" s="475"/>
      <c r="B427" s="488" t="s">
        <v>54</v>
      </c>
      <c r="C427" s="453" t="s">
        <v>129</v>
      </c>
      <c r="D427" s="335" t="s">
        <v>39</v>
      </c>
      <c r="E427" s="454" t="s">
        <v>78</v>
      </c>
      <c r="F427" s="489">
        <v>1010.8</v>
      </c>
      <c r="G427" s="477"/>
    </row>
    <row r="428" spans="1:7" ht="12.75">
      <c r="A428" s="475"/>
      <c r="B428" s="603" t="s">
        <v>43</v>
      </c>
      <c r="C428" s="490" t="s">
        <v>158</v>
      </c>
      <c r="D428" s="480"/>
      <c r="E428" s="480"/>
      <c r="F428" s="605">
        <v>13320.54</v>
      </c>
      <c r="G428" s="477"/>
    </row>
    <row r="429" spans="1:7" ht="12.75">
      <c r="A429" s="475"/>
      <c r="B429" s="637"/>
      <c r="C429" s="490" t="s">
        <v>159</v>
      </c>
      <c r="D429" s="480" t="s">
        <v>37</v>
      </c>
      <c r="E429" s="480">
        <v>0.5</v>
      </c>
      <c r="F429" s="636"/>
      <c r="G429" s="477"/>
    </row>
    <row r="430" spans="1:7" ht="12.75">
      <c r="A430" s="475"/>
      <c r="B430" s="637"/>
      <c r="C430" s="490" t="s">
        <v>160</v>
      </c>
      <c r="D430" s="480" t="s">
        <v>39</v>
      </c>
      <c r="E430" s="480">
        <v>1</v>
      </c>
      <c r="F430" s="636"/>
      <c r="G430" s="477"/>
    </row>
    <row r="431" spans="1:7" ht="12.75">
      <c r="A431" s="475"/>
      <c r="B431" s="637"/>
      <c r="C431" s="490" t="s">
        <v>161</v>
      </c>
      <c r="D431" s="480" t="s">
        <v>162</v>
      </c>
      <c r="E431" s="480">
        <v>2</v>
      </c>
      <c r="F431" s="636"/>
      <c r="G431" s="477"/>
    </row>
    <row r="432" spans="1:7" ht="12.75">
      <c r="A432" s="475"/>
      <c r="B432" s="637"/>
      <c r="C432" s="490" t="s">
        <v>163</v>
      </c>
      <c r="D432" s="480"/>
      <c r="E432" s="480"/>
      <c r="F432" s="636"/>
      <c r="G432" s="477"/>
    </row>
    <row r="433" spans="1:7" ht="12.75">
      <c r="A433" s="475"/>
      <c r="B433" s="637"/>
      <c r="C433" s="490" t="s">
        <v>164</v>
      </c>
      <c r="D433" s="480" t="s">
        <v>87</v>
      </c>
      <c r="E433" s="480">
        <v>0.1</v>
      </c>
      <c r="F433" s="636"/>
      <c r="G433" s="477"/>
    </row>
    <row r="434" spans="1:7" ht="12.75">
      <c r="A434" s="475"/>
      <c r="B434" s="637"/>
      <c r="C434" s="490" t="s">
        <v>165</v>
      </c>
      <c r="D434" s="480" t="s">
        <v>162</v>
      </c>
      <c r="E434" s="480">
        <v>3</v>
      </c>
      <c r="F434" s="636"/>
      <c r="G434" s="477"/>
    </row>
    <row r="435" spans="1:7" ht="12.75">
      <c r="A435" s="475"/>
      <c r="B435" s="604"/>
      <c r="C435" s="490" t="s">
        <v>166</v>
      </c>
      <c r="D435" s="480" t="s">
        <v>162</v>
      </c>
      <c r="E435" s="480">
        <v>2.5</v>
      </c>
      <c r="F435" s="606"/>
      <c r="G435" s="477"/>
    </row>
    <row r="436" spans="1:7" ht="13.5" thickBot="1">
      <c r="A436" s="491"/>
      <c r="B436" s="492"/>
      <c r="C436" s="493"/>
      <c r="D436" s="494"/>
      <c r="E436" s="495" t="s">
        <v>40</v>
      </c>
      <c r="F436" s="496">
        <f>SUM(F411:F435)</f>
        <v>40825.26</v>
      </c>
      <c r="G436" s="497"/>
    </row>
    <row r="437" spans="1:7" ht="12.75">
      <c r="A437" s="475"/>
      <c r="B437" s="488"/>
      <c r="C437" s="498" t="s">
        <v>41</v>
      </c>
      <c r="D437" s="439"/>
      <c r="E437" s="499"/>
      <c r="F437" s="500"/>
      <c r="G437" s="501"/>
    </row>
    <row r="438" spans="1:7" ht="12.75">
      <c r="A438" s="502"/>
      <c r="B438" s="503" t="s">
        <v>47</v>
      </c>
      <c r="C438" s="504" t="s">
        <v>76</v>
      </c>
      <c r="D438" s="485" t="s">
        <v>37</v>
      </c>
      <c r="E438" s="485">
        <v>890.1</v>
      </c>
      <c r="F438" s="427">
        <f>E438*1.8</f>
        <v>1602.18</v>
      </c>
      <c r="G438" s="505">
        <v>1.8</v>
      </c>
    </row>
    <row r="439" spans="1:7" ht="24">
      <c r="A439" s="502"/>
      <c r="B439" s="503" t="s">
        <v>54</v>
      </c>
      <c r="C439" s="443" t="s">
        <v>77</v>
      </c>
      <c r="D439" s="485" t="s">
        <v>37</v>
      </c>
      <c r="E439" s="485">
        <v>890.1</v>
      </c>
      <c r="F439" s="427">
        <f>E439*1.8</f>
        <v>1602.18</v>
      </c>
      <c r="G439" s="505">
        <v>1.8</v>
      </c>
    </row>
    <row r="440" spans="1:7" ht="13.5" thickBot="1">
      <c r="A440" s="491"/>
      <c r="B440" s="492"/>
      <c r="C440" s="506"/>
      <c r="D440" s="507"/>
      <c r="E440" s="508" t="s">
        <v>40</v>
      </c>
      <c r="F440" s="509">
        <f>SUM(F438:F439)</f>
        <v>3204.36</v>
      </c>
      <c r="G440" s="497"/>
    </row>
    <row r="441" spans="1:7" ht="12.75">
      <c r="A441" s="510"/>
      <c r="B441" s="511"/>
      <c r="C441" s="512" t="s">
        <v>44</v>
      </c>
      <c r="D441" s="513"/>
      <c r="E441" s="513"/>
      <c r="F441" s="514"/>
      <c r="G441" s="515"/>
    </row>
    <row r="442" spans="1:7" ht="12.75">
      <c r="A442" s="516"/>
      <c r="B442" s="716" t="s">
        <v>56</v>
      </c>
      <c r="C442" s="429" t="s">
        <v>191</v>
      </c>
      <c r="D442" s="430" t="s">
        <v>38</v>
      </c>
      <c r="E442" s="430">
        <v>10</v>
      </c>
      <c r="F442" s="718">
        <v>11626.58</v>
      </c>
      <c r="G442" s="517"/>
    </row>
    <row r="443" spans="1:7" ht="12.75">
      <c r="A443" s="516"/>
      <c r="B443" s="717"/>
      <c r="C443" s="432" t="s">
        <v>196</v>
      </c>
      <c r="D443" s="430" t="s">
        <v>38</v>
      </c>
      <c r="E443" s="430">
        <v>1</v>
      </c>
      <c r="F443" s="719"/>
      <c r="G443" s="517"/>
    </row>
    <row r="444" spans="1:7" ht="12.75">
      <c r="A444" s="510"/>
      <c r="B444" s="518" t="s">
        <v>45</v>
      </c>
      <c r="C444" s="519" t="s">
        <v>199</v>
      </c>
      <c r="D444" s="520" t="s">
        <v>39</v>
      </c>
      <c r="E444" s="520">
        <v>1</v>
      </c>
      <c r="F444" s="521">
        <v>4534.99</v>
      </c>
      <c r="G444" s="522"/>
    </row>
    <row r="445" spans="1:7" ht="24">
      <c r="A445" s="516"/>
      <c r="B445" s="523" t="s">
        <v>54</v>
      </c>
      <c r="C445" s="433" t="s">
        <v>203</v>
      </c>
      <c r="D445" s="434" t="s">
        <v>37</v>
      </c>
      <c r="E445" s="434">
        <v>1.884</v>
      </c>
      <c r="F445" s="435">
        <v>126.6</v>
      </c>
      <c r="G445" s="524"/>
    </row>
    <row r="446" spans="1:7" ht="13.5" thickBot="1">
      <c r="A446" s="525"/>
      <c r="B446" s="526"/>
      <c r="C446" s="527"/>
      <c r="D446" s="528"/>
      <c r="E446" s="495" t="s">
        <v>40</v>
      </c>
      <c r="F446" s="496">
        <f>SUM(F442:F445)</f>
        <v>16288.17</v>
      </c>
      <c r="G446" s="529"/>
    </row>
    <row r="447" spans="1:7" ht="12.75">
      <c r="A447" s="510"/>
      <c r="B447" s="511"/>
      <c r="C447" s="530" t="s">
        <v>44</v>
      </c>
      <c r="D447" s="531"/>
      <c r="E447" s="531"/>
      <c r="F447" s="532"/>
      <c r="G447" s="533"/>
    </row>
    <row r="448" spans="1:7" ht="12.75">
      <c r="A448" s="510"/>
      <c r="B448" s="511"/>
      <c r="C448" s="534" t="s">
        <v>41</v>
      </c>
      <c r="D448" s="513"/>
      <c r="E448" s="513"/>
      <c r="F448" s="535"/>
      <c r="G448" s="533"/>
    </row>
    <row r="449" spans="1:7" ht="24">
      <c r="A449" s="510"/>
      <c r="B449" s="536" t="s">
        <v>47</v>
      </c>
      <c r="C449" s="438" t="s">
        <v>74</v>
      </c>
      <c r="D449" s="439" t="s">
        <v>37</v>
      </c>
      <c r="E449" s="485">
        <v>890.1</v>
      </c>
      <c r="F449" s="446">
        <f>E449*G449</f>
        <v>480.65</v>
      </c>
      <c r="G449" s="505">
        <v>0.54</v>
      </c>
    </row>
    <row r="450" spans="1:7" ht="36">
      <c r="A450" s="510"/>
      <c r="B450" s="536" t="s">
        <v>54</v>
      </c>
      <c r="C450" s="440" t="s">
        <v>75</v>
      </c>
      <c r="D450" s="441" t="s">
        <v>37</v>
      </c>
      <c r="E450" s="485">
        <v>890.1</v>
      </c>
      <c r="F450" s="427">
        <f>E450*G450</f>
        <v>21175.48</v>
      </c>
      <c r="G450" s="505">
        <v>23.79</v>
      </c>
    </row>
    <row r="451" spans="1:7" ht="13.5" thickBot="1">
      <c r="A451" s="491"/>
      <c r="B451" s="492"/>
      <c r="C451" s="537"/>
      <c r="D451" s="494"/>
      <c r="E451" s="538" t="s">
        <v>40</v>
      </c>
      <c r="F451" s="496">
        <f>SUM(F449:F450)</f>
        <v>21656.13</v>
      </c>
      <c r="G451" s="497"/>
    </row>
    <row r="452" spans="1:7" ht="12.75">
      <c r="A452" s="539"/>
      <c r="B452" s="540"/>
      <c r="C452" s="541" t="s">
        <v>49</v>
      </c>
      <c r="D452" s="542"/>
      <c r="E452" s="542"/>
      <c r="F452" s="543"/>
      <c r="G452" s="544"/>
    </row>
    <row r="453" spans="1:7" ht="12.75">
      <c r="A453" s="475"/>
      <c r="B453" s="603" t="s">
        <v>55</v>
      </c>
      <c r="C453" s="545" t="s">
        <v>50</v>
      </c>
      <c r="D453" s="546" t="s">
        <v>39</v>
      </c>
      <c r="E453" s="546">
        <v>2</v>
      </c>
      <c r="F453" s="605">
        <v>708.69</v>
      </c>
      <c r="G453" s="544"/>
    </row>
    <row r="454" spans="1:7" ht="12.75">
      <c r="A454" s="475"/>
      <c r="B454" s="604"/>
      <c r="C454" s="545" t="s">
        <v>209</v>
      </c>
      <c r="D454" s="546" t="s">
        <v>39</v>
      </c>
      <c r="E454" s="546">
        <v>2</v>
      </c>
      <c r="F454" s="606"/>
      <c r="G454" s="544"/>
    </row>
    <row r="455" spans="1:7" ht="12.75">
      <c r="A455" s="475"/>
      <c r="B455" s="547" t="s">
        <v>45</v>
      </c>
      <c r="C455" s="545" t="s">
        <v>50</v>
      </c>
      <c r="D455" s="546" t="s">
        <v>39</v>
      </c>
      <c r="E455" s="546">
        <v>4</v>
      </c>
      <c r="F455" s="548">
        <v>235.94</v>
      </c>
      <c r="G455" s="544"/>
    </row>
    <row r="456" spans="1:7" ht="12.75">
      <c r="A456" s="475"/>
      <c r="B456" s="603" t="s">
        <v>240</v>
      </c>
      <c r="C456" s="549" t="s">
        <v>242</v>
      </c>
      <c r="D456" s="550" t="s">
        <v>39</v>
      </c>
      <c r="E456" s="550">
        <v>8</v>
      </c>
      <c r="F456" s="704">
        <v>2654.08</v>
      </c>
      <c r="G456" s="544"/>
    </row>
    <row r="457" spans="1:7" ht="12.75">
      <c r="A457" s="475"/>
      <c r="B457" s="637"/>
      <c r="C457" s="549" t="s">
        <v>243</v>
      </c>
      <c r="D457" s="550" t="s">
        <v>39</v>
      </c>
      <c r="E457" s="550">
        <v>8</v>
      </c>
      <c r="F457" s="705"/>
      <c r="G457" s="544"/>
    </row>
    <row r="458" spans="1:7" ht="12.75">
      <c r="A458" s="475"/>
      <c r="B458" s="604"/>
      <c r="C458" s="549" t="s">
        <v>244</v>
      </c>
      <c r="D458" s="550" t="s">
        <v>39</v>
      </c>
      <c r="E458" s="550">
        <v>1</v>
      </c>
      <c r="F458" s="706"/>
      <c r="G458" s="544"/>
    </row>
    <row r="459" spans="1:7" ht="13.5" thickBot="1">
      <c r="A459" s="491"/>
      <c r="B459" s="492"/>
      <c r="C459" s="493"/>
      <c r="D459" s="494"/>
      <c r="E459" s="538" t="s">
        <v>40</v>
      </c>
      <c r="F459" s="496">
        <f>SUM(F453:F458)</f>
        <v>3598.71</v>
      </c>
      <c r="G459" s="544"/>
    </row>
    <row r="460" spans="1:7" ht="12.75">
      <c r="A460" s="475"/>
      <c r="B460" s="547"/>
      <c r="C460" s="541" t="s">
        <v>49</v>
      </c>
      <c r="D460" s="546"/>
      <c r="E460" s="551"/>
      <c r="F460" s="552"/>
      <c r="G460" s="544"/>
    </row>
    <row r="461" spans="1:7" ht="12.75">
      <c r="A461" s="553"/>
      <c r="B461" s="554"/>
      <c r="C461" s="534" t="s">
        <v>41</v>
      </c>
      <c r="D461" s="555"/>
      <c r="E461" s="556"/>
      <c r="F461" s="557"/>
      <c r="G461" s="544"/>
    </row>
    <row r="462" spans="1:7" ht="12.75">
      <c r="A462" s="553"/>
      <c r="B462" s="558" t="s">
        <v>47</v>
      </c>
      <c r="C462" s="559" t="s">
        <v>71</v>
      </c>
      <c r="D462" s="560" t="s">
        <v>72</v>
      </c>
      <c r="E462" s="560">
        <v>2</v>
      </c>
      <c r="F462" s="561">
        <f>E462*G462</f>
        <v>3515</v>
      </c>
      <c r="G462" s="505">
        <v>1757.34</v>
      </c>
    </row>
    <row r="463" spans="1:7" ht="12.75">
      <c r="A463" s="553"/>
      <c r="B463" s="558" t="s">
        <v>54</v>
      </c>
      <c r="C463" s="562" t="s">
        <v>73</v>
      </c>
      <c r="D463" s="560" t="s">
        <v>39</v>
      </c>
      <c r="E463" s="560">
        <v>4</v>
      </c>
      <c r="F463" s="561">
        <f>E463*G463</f>
        <v>2054</v>
      </c>
      <c r="G463" s="505">
        <v>513.6</v>
      </c>
    </row>
    <row r="464" spans="1:7" ht="13.5" thickBot="1">
      <c r="A464" s="491"/>
      <c r="B464" s="492"/>
      <c r="C464" s="493"/>
      <c r="D464" s="494"/>
      <c r="E464" s="538" t="s">
        <v>40</v>
      </c>
      <c r="F464" s="496">
        <f>SUM(F462:F463)</f>
        <v>5569</v>
      </c>
      <c r="G464" s="497"/>
    </row>
    <row r="465" spans="1:7" ht="13.5" thickBot="1">
      <c r="A465" s="563"/>
      <c r="B465" s="564"/>
      <c r="C465" s="565"/>
      <c r="D465" s="564"/>
      <c r="E465" s="566" t="s">
        <v>52</v>
      </c>
      <c r="F465" s="567">
        <f>F464+F459+F451+F446+F440+F436</f>
        <v>91141.63</v>
      </c>
      <c r="G465" s="568"/>
    </row>
    <row r="466" spans="2:6" ht="15">
      <c r="B466" s="306"/>
      <c r="C466" s="307"/>
      <c r="D466" s="308"/>
      <c r="E466" s="309"/>
      <c r="F466" s="310"/>
    </row>
    <row r="468" spans="2:6" ht="15">
      <c r="B468" s="306"/>
      <c r="C468" s="307" t="s">
        <v>20</v>
      </c>
      <c r="D468" s="308"/>
      <c r="E468" s="309" t="s">
        <v>21</v>
      </c>
      <c r="F468" s="310"/>
    </row>
  </sheetData>
  <mergeCells count="121">
    <mergeCell ref="A2:G2"/>
    <mergeCell ref="B456:B458"/>
    <mergeCell ref="F456:F458"/>
    <mergeCell ref="F212:F214"/>
    <mergeCell ref="B212:B214"/>
    <mergeCell ref="G79:G82"/>
    <mergeCell ref="A1:G1"/>
    <mergeCell ref="B18:B22"/>
    <mergeCell ref="F18:F22"/>
    <mergeCell ref="F171:F173"/>
    <mergeCell ref="B442:B443"/>
    <mergeCell ref="F442:F443"/>
    <mergeCell ref="F238:F239"/>
    <mergeCell ref="B238:B239"/>
    <mergeCell ref="F323:F324"/>
    <mergeCell ref="B323:B324"/>
    <mergeCell ref="F174:F175"/>
    <mergeCell ref="B174:B175"/>
    <mergeCell ref="F116:F117"/>
    <mergeCell ref="B116:B117"/>
    <mergeCell ref="B240:B241"/>
    <mergeCell ref="F240:F241"/>
    <mergeCell ref="B418:B420"/>
    <mergeCell ref="F421:F423"/>
    <mergeCell ref="B421:B423"/>
    <mergeCell ref="F418:F420"/>
    <mergeCell ref="F75:F76"/>
    <mergeCell ref="B75:B76"/>
    <mergeCell ref="B156:B157"/>
    <mergeCell ref="F156:F157"/>
    <mergeCell ref="F77:F78"/>
    <mergeCell ref="B77:B78"/>
    <mergeCell ref="B101:B104"/>
    <mergeCell ref="A153:G153"/>
    <mergeCell ref="F101:F104"/>
    <mergeCell ref="B311:B313"/>
    <mergeCell ref="A308:G308"/>
    <mergeCell ref="A355:G355"/>
    <mergeCell ref="A356:G356"/>
    <mergeCell ref="F373:F377"/>
    <mergeCell ref="A3:G3"/>
    <mergeCell ref="F188:F189"/>
    <mergeCell ref="B188:B189"/>
    <mergeCell ref="F209:F211"/>
    <mergeCell ref="A72:G72"/>
    <mergeCell ref="B158:B163"/>
    <mergeCell ref="F176:F177"/>
    <mergeCell ref="B176:B177"/>
    <mergeCell ref="F89:F90"/>
    <mergeCell ref="B89:B90"/>
    <mergeCell ref="F91:F95"/>
    <mergeCell ref="B91:B95"/>
    <mergeCell ref="A71:G71"/>
    <mergeCell ref="G418:G420"/>
    <mergeCell ref="F7:F8"/>
    <mergeCell ref="B7:B8"/>
    <mergeCell ref="F84:F88"/>
    <mergeCell ref="B84:B88"/>
    <mergeCell ref="F215:F216"/>
    <mergeCell ref="B215:B216"/>
    <mergeCell ref="F9:F11"/>
    <mergeCell ref="B9:B11"/>
    <mergeCell ref="B79:B82"/>
    <mergeCell ref="B209:B211"/>
    <mergeCell ref="G158:G163"/>
    <mergeCell ref="B233:B236"/>
    <mergeCell ref="F233:F236"/>
    <mergeCell ref="G209:G211"/>
    <mergeCell ref="B359:B360"/>
    <mergeCell ref="B373:B377"/>
    <mergeCell ref="F359:F360"/>
    <mergeCell ref="A203:G203"/>
    <mergeCell ref="A204:G204"/>
    <mergeCell ref="F428:F435"/>
    <mergeCell ref="B428:B435"/>
    <mergeCell ref="F221:F222"/>
    <mergeCell ref="B221:B222"/>
    <mergeCell ref="F96:F100"/>
    <mergeCell ref="B96:B100"/>
    <mergeCell ref="F424:F426"/>
    <mergeCell ref="B424:B426"/>
    <mergeCell ref="F314:F315"/>
    <mergeCell ref="B314:B315"/>
    <mergeCell ref="F217:F220"/>
    <mergeCell ref="B217:B220"/>
    <mergeCell ref="F311:F313"/>
    <mergeCell ref="F127:F128"/>
    <mergeCell ref="B127:B128"/>
    <mergeCell ref="F411:F416"/>
    <mergeCell ref="B411:B416"/>
    <mergeCell ref="A407:G407"/>
    <mergeCell ref="A408:G408"/>
    <mergeCell ref="A152:G152"/>
    <mergeCell ref="F158:F163"/>
    <mergeCell ref="B223:B224"/>
    <mergeCell ref="F223:F224"/>
    <mergeCell ref="A307:G307"/>
    <mergeCell ref="B453:B454"/>
    <mergeCell ref="F453:F454"/>
    <mergeCell ref="B385:B386"/>
    <mergeCell ref="F385:F386"/>
    <mergeCell ref="F387:F388"/>
    <mergeCell ref="B387:B388"/>
    <mergeCell ref="F33:F35"/>
    <mergeCell ref="B33:B35"/>
    <mergeCell ref="B252:B253"/>
    <mergeCell ref="F252:F253"/>
    <mergeCell ref="B390:B392"/>
    <mergeCell ref="F390:F392"/>
    <mergeCell ref="F36:F38"/>
    <mergeCell ref="B36:B38"/>
    <mergeCell ref="B255:B261"/>
    <mergeCell ref="F255:F261"/>
    <mergeCell ref="F125:F126"/>
    <mergeCell ref="B125:B126"/>
    <mergeCell ref="B263:B264"/>
    <mergeCell ref="F263:F264"/>
    <mergeCell ref="F105:F107"/>
    <mergeCell ref="F79:F82"/>
    <mergeCell ref="F225:F226"/>
    <mergeCell ref="B225:B22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2017-01-31T10:59:51Z</cp:lastPrinted>
  <dcterms:created xsi:type="dcterms:W3CDTF">2010-11-29T02:37:01Z</dcterms:created>
  <dcterms:modified xsi:type="dcterms:W3CDTF">2017-01-31T10:59:54Z</dcterms:modified>
  <cp:category/>
  <cp:version/>
  <cp:contentType/>
  <cp:contentStatus/>
</cp:coreProperties>
</file>