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Сумма" sheetId="1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<sst xmlns="http://schemas.openxmlformats.org/spreadsheetml/2006/main" count="216" uniqueCount="134">
  <si>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</si>
  <si>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</si>
  <si>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</si>
  <si>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</si>
  <si>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</si>
  <si>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</si>
  <si>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</si>
  <si>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</si>
  <si>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</si>
  <si>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</si>
  <si>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</si>
  <si>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</si>
  <si>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</si>
  <si>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</si>
  <si>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</si>
  <si>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</si>
  <si>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</si>
  <si>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</si>
  <si>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</si>
  <si>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</si>
  <si>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</si>
  <si>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</si>
  <si>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</si>
  <si>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</si>
  <si>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</si>
  <si>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</si>
  <si>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</si>
  <si>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</si>
  <si>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</si>
  <si>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</si>
  <si>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</si>
  <si>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</si>
  <si>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</si>
  <si>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</si>
  <si>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</si>
  <si>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Содержание общего имущества</t>
  </si>
  <si>
    <t>Требование пожарной безопасности</t>
  </si>
  <si>
    <t>Улица Мира, дом 56</t>
  </si>
  <si>
    <t>Главный энергетик</t>
  </si>
  <si>
    <t>Благоустройство,Страховка</t>
  </si>
  <si>
    <t xml:space="preserve">Перечень выполненных работ </t>
  </si>
  <si>
    <r>
      <t xml:space="preserve">ул. Мира, д.56 -  </t>
    </r>
    <r>
      <rPr>
        <b/>
        <sz val="20"/>
        <color indexed="10"/>
        <rFont val="Arial Cyr"/>
        <family val="2"/>
      </rPr>
      <t>ООО "Статус 2"</t>
    </r>
  </si>
  <si>
    <t>Примечание</t>
  </si>
  <si>
    <t>Техническое обслуживание</t>
  </si>
  <si>
    <t>шт</t>
  </si>
  <si>
    <t>м2</t>
  </si>
  <si>
    <t>март</t>
  </si>
  <si>
    <t>июнь</t>
  </si>
  <si>
    <t>октябрь</t>
  </si>
  <si>
    <t>июль</t>
  </si>
  <si>
    <t>август</t>
  </si>
  <si>
    <t>м</t>
  </si>
  <si>
    <t>сентябрь</t>
  </si>
  <si>
    <t>май</t>
  </si>
  <si>
    <t>Покос травы</t>
  </si>
  <si>
    <t>Страховка</t>
  </si>
  <si>
    <t>Договор № 1110100528710</t>
  </si>
  <si>
    <t>январь</t>
  </si>
  <si>
    <t>Замена ламп энергосберегающих GAUS</t>
  </si>
  <si>
    <t>шт.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</si>
  <si>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</si>
  <si>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</si>
  <si>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</si>
  <si>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</si>
  <si>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</si>
  <si>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О.А. Доброгорский</t>
  </si>
  <si>
    <t>ПРОСРОЧЕННАЯ ЗАДОЛЖЕННОСТЬ  ПО ОПЛАТЕ   ЖКУ
на 01.01.2017г. составляет:</t>
  </si>
  <si>
    <t>Фактическое выполнение за 2016 год, руб.</t>
  </si>
  <si>
    <t>Фактическая оплата за  2016 год,  руб.</t>
  </si>
  <si>
    <t>Плановое начисление за 2016 год,  руб.</t>
  </si>
  <si>
    <t>Отчет Управляющей компании ООО " Статус2"  по выполнению работ по содержанию и текущему ремонту жилого фонда, 2016г.</t>
  </si>
  <si>
    <t>за 2016г.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</si>
  <si>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</si>
  <si>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</si>
  <si>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</si>
  <si>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</si>
  <si>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</si>
  <si>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Окраска скамеек</t>
  </si>
  <si>
    <t>2,5</t>
  </si>
  <si>
    <t>Окраска бордюров</t>
  </si>
  <si>
    <t>м/п</t>
  </si>
  <si>
    <t>180</t>
  </si>
  <si>
    <t>Посадка цветов</t>
  </si>
  <si>
    <t>18</t>
  </si>
  <si>
    <t>300</t>
  </si>
  <si>
    <t>Востановление системы ТВС.</t>
  </si>
  <si>
    <t>апарель</t>
  </si>
  <si>
    <t>Перепаковали батарею</t>
  </si>
  <si>
    <t>Приварили проушину на решотку на чердак</t>
  </si>
  <si>
    <t>Прочистка труб внутренней канализации диаметром 50-150 мм.</t>
  </si>
  <si>
    <t>Перепаковка контрогайки.</t>
  </si>
  <si>
    <t>Замена отсекающего крана по ХВС ф 15 (материал собственника)</t>
  </si>
  <si>
    <t>Замена счетчики по ГВС Ф 50</t>
  </si>
  <si>
    <t>Замена муфты ф 50</t>
  </si>
  <si>
    <t>Смена ламп</t>
  </si>
  <si>
    <t>Смена ламп накаливания</t>
  </si>
  <si>
    <t>Ремонт  светильников.</t>
  </si>
  <si>
    <t>Ремонт редуктора лебедки главного привода.</t>
  </si>
  <si>
    <t>Технияеское освидетельствование после ремонта лебедки, редуктора, тормозного устройства. и замене масла.</t>
  </si>
  <si>
    <t>Замена лампа G-23</t>
  </si>
  <si>
    <t xml:space="preserve"> Замена лампа Gaus</t>
  </si>
  <si>
    <t>Установка внутрен. однаклав. Выключателя</t>
  </si>
  <si>
    <t>Установка клемной колодки.</t>
  </si>
  <si>
    <t>Замена ламп энергосберегающих G-23 11vt</t>
  </si>
  <si>
    <t xml:space="preserve">Замена ламп </t>
  </si>
  <si>
    <t>Замена ламп</t>
  </si>
  <si>
    <t>Прочистка вентиляционных каналов</t>
  </si>
  <si>
    <t>Укрепление инфор. доски.</t>
  </si>
  <si>
    <t>Ремонт двери в подвал</t>
  </si>
  <si>
    <t>0.3</t>
  </si>
  <si>
    <t>Установка замка на решотку чердака</t>
  </si>
  <si>
    <t>Ремонт кровли унифекс</t>
  </si>
  <si>
    <t>Устан. замка на реш выхода на кровлю.</t>
  </si>
  <si>
    <t>2</t>
  </si>
  <si>
    <t xml:space="preserve"> Установка замка на решетку чердака 2 под.</t>
  </si>
  <si>
    <t>1</t>
  </si>
  <si>
    <t>Зашивка стены входного тамбура фанерой</t>
  </si>
  <si>
    <t>Ноябрь</t>
  </si>
  <si>
    <t>Переодическое техническое освидетельствование лифтов</t>
  </si>
  <si>
    <t>Утепление вен.шахты мин.ватой. (материал б\у)</t>
  </si>
  <si>
    <t>0.5</t>
  </si>
  <si>
    <t>Установка замка на решетку выхода на кровлю.</t>
  </si>
  <si>
    <t>ноябрь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</si>
  <si>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</si>
  <si>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</si>
  <si>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декабрь</t>
  </si>
  <si>
    <t>Смена дверных приборов навесы</t>
  </si>
  <si>
    <t>Смена энергосберегающих ламп накаливания.</t>
  </si>
  <si>
    <t>Лампа энергосберегающая POLSAR/</t>
  </si>
  <si>
    <t>февраль</t>
  </si>
  <si>
    <t>Смена дверных приборов проушины</t>
  </si>
  <si>
    <t>Прочистка фановых  стояков с кровли.</t>
  </si>
  <si>
    <t>Восстановление системы ТС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</si>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</sst>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  <numFmt numFmtId="171" formatCode="General;\-General;"/>
  </numFmts>
  <fonts count="27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i/>
      <sz val="9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Times New Roman"/>
      <family val="1"/>
    </font>
    <font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27" xfId="0" applyNumberFormat="1" applyFont="1" applyBorder="1" applyAlignment="1">
      <alignment horizontal="center" vertical="center"/>
    </xf>
    <xf numFmtId="166" fontId="11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5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27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7" fontId="4" fillId="0" borderId="3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4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6" borderId="9" xfId="0" applyNumberFormat="1" applyFont="1" applyFill="1" applyBorder="1" applyAlignment="1">
      <alignment horizontal="center" vertical="top" wrapText="1"/>
    </xf>
    <xf numFmtId="0" fontId="20" fillId="6" borderId="9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top" wrapText="1"/>
    </xf>
    <xf numFmtId="0" fontId="20" fillId="0" borderId="9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167" fontId="21" fillId="0" borderId="33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wrapText="1"/>
    </xf>
    <xf numFmtId="0" fontId="23" fillId="4" borderId="39" xfId="0" applyFont="1" applyFill="1" applyBorder="1" applyAlignment="1">
      <alignment horizontal="left" vertical="top" wrapText="1"/>
    </xf>
    <xf numFmtId="0" fontId="23" fillId="0" borderId="9" xfId="0" applyFont="1" applyBorder="1" applyAlignment="1">
      <alignment horizontal="center" vertical="center" wrapText="1"/>
    </xf>
    <xf numFmtId="4" fontId="23" fillId="4" borderId="9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4" borderId="9" xfId="0" applyFont="1" applyFill="1" applyBorder="1" applyAlignment="1">
      <alignment horizontal="left" vertical="top" wrapText="1"/>
    </xf>
    <xf numFmtId="0" fontId="21" fillId="0" borderId="23" xfId="0" applyFont="1" applyBorder="1" applyAlignment="1">
      <alignment horizontal="center" vertical="center" textRotation="90" wrapText="1"/>
    </xf>
    <xf numFmtId="0" fontId="17" fillId="0" borderId="42" xfId="0" applyFont="1" applyBorder="1" applyAlignment="1">
      <alignment horizontal="center" vertical="center"/>
    </xf>
    <xf numFmtId="0" fontId="20" fillId="0" borderId="24" xfId="0" applyFont="1" applyBorder="1" applyAlignment="1">
      <alignment vertical="top" wrapText="1"/>
    </xf>
    <xf numFmtId="0" fontId="20" fillId="0" borderId="24" xfId="0" applyFont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/>
    </xf>
    <xf numFmtId="167" fontId="21" fillId="3" borderId="24" xfId="0" applyNumberFormat="1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4" fontId="21" fillId="4" borderId="45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right"/>
    </xf>
    <xf numFmtId="0" fontId="20" fillId="4" borderId="9" xfId="0" applyFont="1" applyFill="1" applyBorder="1" applyAlignment="1">
      <alignment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wrapText="1"/>
    </xf>
    <xf numFmtId="0" fontId="20" fillId="4" borderId="9" xfId="0" applyFont="1" applyFill="1" applyBorder="1" applyAlignment="1">
      <alignment horizontal="center" wrapText="1"/>
    </xf>
    <xf numFmtId="164" fontId="20" fillId="4" borderId="9" xfId="0" applyNumberFormat="1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49" fontId="20" fillId="4" borderId="9" xfId="0" applyNumberFormat="1" applyFont="1" applyFill="1" applyBorder="1" applyAlignment="1">
      <alignment horizontal="center" vertical="center" wrapText="1"/>
    </xf>
    <xf numFmtId="4" fontId="23" fillId="0" borderId="9" xfId="0" applyNumberFormat="1" applyFont="1" applyBorder="1" applyAlignment="1">
      <alignment horizontal="right" vertical="center"/>
    </xf>
    <xf numFmtId="4" fontId="20" fillId="0" borderId="9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vertical="center"/>
    </xf>
    <xf numFmtId="0" fontId="23" fillId="0" borderId="9" xfId="0" applyFont="1" applyBorder="1"/>
    <xf numFmtId="0" fontId="23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right" vertical="center" wrapText="1"/>
    </xf>
    <xf numFmtId="0" fontId="17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17" fillId="0" borderId="40" xfId="0" applyFont="1" applyBorder="1" applyAlignment="1">
      <alignment horizontal="left" vertical="center"/>
    </xf>
    <xf numFmtId="0" fontId="23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167" fontId="21" fillId="0" borderId="40" xfId="0" applyNumberFormat="1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1" fillId="4" borderId="8" xfId="0" applyFont="1" applyFill="1" applyBorder="1" applyAlignment="1">
      <alignment horizontal="center" vertical="center" textRotation="90" wrapText="1"/>
    </xf>
    <xf numFmtId="0" fontId="17" fillId="4" borderId="9" xfId="0" applyFont="1" applyFill="1" applyBorder="1" applyAlignment="1">
      <alignment horizontal="left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4" xfId="0" applyFont="1" applyFill="1" applyBorder="1"/>
    <xf numFmtId="0" fontId="23" fillId="4" borderId="10" xfId="0" applyFont="1" applyFill="1" applyBorder="1"/>
    <xf numFmtId="0" fontId="21" fillId="4" borderId="13" xfId="0" applyFont="1" applyFill="1" applyBorder="1" applyAlignment="1">
      <alignment horizontal="center" vertical="center" textRotation="90" wrapText="1"/>
    </xf>
    <xf numFmtId="0" fontId="17" fillId="4" borderId="39" xfId="0" applyFont="1" applyFill="1" applyBorder="1" applyAlignment="1">
      <alignment vertical="center"/>
    </xf>
    <xf numFmtId="0" fontId="24" fillId="4" borderId="39" xfId="0" applyFont="1" applyFill="1" applyBorder="1" applyAlignment="1">
      <alignment horizontal="left" vertical="center" wrapText="1"/>
    </xf>
    <xf numFmtId="4" fontId="23" fillId="4" borderId="14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21" fillId="4" borderId="23" xfId="0" applyFont="1" applyFill="1" applyBorder="1" applyAlignment="1">
      <alignment horizontal="center" vertical="center" textRotation="90" wrapText="1"/>
    </xf>
    <xf numFmtId="0" fontId="17" fillId="4" borderId="24" xfId="0" applyFont="1" applyFill="1" applyBorder="1" applyAlignment="1">
      <alignment horizontal="left" vertical="center"/>
    </xf>
    <xf numFmtId="0" fontId="23" fillId="4" borderId="24" xfId="0" applyFont="1" applyFill="1" applyBorder="1" applyAlignment="1">
      <alignment wrapText="1"/>
    </xf>
    <xf numFmtId="0" fontId="23" fillId="4" borderId="24" xfId="0" applyFont="1" applyFill="1" applyBorder="1" applyAlignment="1">
      <alignment horizontal="center" vertical="center"/>
    </xf>
    <xf numFmtId="167" fontId="21" fillId="3" borderId="24" xfId="0" applyNumberFormat="1" applyFont="1" applyFill="1" applyBorder="1" applyAlignment="1">
      <alignment vertical="center"/>
    </xf>
    <xf numFmtId="0" fontId="23" fillId="4" borderId="25" xfId="0" applyFont="1" applyFill="1" applyBorder="1" applyAlignment="1">
      <alignment vertical="center"/>
    </xf>
    <xf numFmtId="0" fontId="21" fillId="4" borderId="41" xfId="0" applyFont="1" applyFill="1" applyBorder="1" applyAlignment="1">
      <alignment horizontal="center" vertical="center" textRotation="90" wrapText="1"/>
    </xf>
    <xf numFmtId="0" fontId="17" fillId="4" borderId="40" xfId="0" applyFont="1" applyFill="1" applyBorder="1" applyAlignment="1">
      <alignment horizontal="left" vertical="center"/>
    </xf>
    <xf numFmtId="0" fontId="21" fillId="4" borderId="45" xfId="0" applyFont="1" applyFill="1" applyBorder="1" applyAlignment="1">
      <alignment horizontal="center" wrapText="1"/>
    </xf>
    <xf numFmtId="0" fontId="23" fillId="4" borderId="45" xfId="0" applyFont="1" applyFill="1" applyBorder="1" applyAlignment="1">
      <alignment horizontal="center" vertical="center"/>
    </xf>
    <xf numFmtId="167" fontId="23" fillId="4" borderId="45" xfId="0" applyNumberFormat="1" applyFont="1" applyFill="1" applyBorder="1" applyAlignment="1">
      <alignment vertical="center"/>
    </xf>
    <xf numFmtId="0" fontId="23" fillId="4" borderId="48" xfId="0" applyFont="1" applyFill="1" applyBorder="1" applyAlignment="1">
      <alignment vertical="center"/>
    </xf>
    <xf numFmtId="0" fontId="23" fillId="0" borderId="9" xfId="0" applyFont="1" applyBorder="1" applyAlignment="1">
      <alignment horizontal="left"/>
    </xf>
    <xf numFmtId="0" fontId="23" fillId="2" borderId="40" xfId="0" applyFont="1" applyFill="1" applyBorder="1" applyAlignment="1">
      <alignment horizontal="center"/>
    </xf>
    <xf numFmtId="49" fontId="23" fillId="0" borderId="9" xfId="0" applyNumberFormat="1" applyFont="1" applyBorder="1" applyAlignment="1">
      <alignment horizontal="center"/>
    </xf>
    <xf numFmtId="0" fontId="23" fillId="4" borderId="46" xfId="0" applyFont="1" applyFill="1" applyBorder="1" applyAlignment="1">
      <alignment vertical="center"/>
    </xf>
    <xf numFmtId="0" fontId="23" fillId="0" borderId="40" xfId="0" applyFont="1" applyBorder="1" applyAlignment="1">
      <alignment horizontal="center"/>
    </xf>
    <xf numFmtId="0" fontId="23" fillId="4" borderId="49" xfId="0" applyFont="1" applyFill="1" applyBorder="1" applyAlignment="1">
      <alignment vertical="center"/>
    </xf>
    <xf numFmtId="0" fontId="23" fillId="0" borderId="9" xfId="0" applyFont="1" applyBorder="1" applyAlignment="1">
      <alignment horizontal="left" wrapText="1"/>
    </xf>
    <xf numFmtId="0" fontId="23" fillId="4" borderId="50" xfId="0" applyFont="1" applyFill="1" applyBorder="1" applyAlignment="1">
      <alignment vertical="center"/>
    </xf>
    <xf numFmtId="0" fontId="17" fillId="0" borderId="24" xfId="0" applyFont="1" applyBorder="1" applyAlignment="1">
      <alignment horizontal="left" vertical="center"/>
    </xf>
    <xf numFmtId="0" fontId="23" fillId="0" borderId="24" xfId="0" applyFont="1" applyBorder="1" applyAlignment="1">
      <alignment wrapText="1"/>
    </xf>
    <xf numFmtId="0" fontId="21" fillId="0" borderId="2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wrapText="1"/>
    </xf>
    <xf numFmtId="167" fontId="21" fillId="4" borderId="40" xfId="0" applyNumberFormat="1" applyFont="1" applyFill="1" applyBorder="1" applyAlignment="1">
      <alignment vertical="center"/>
    </xf>
    <xf numFmtId="0" fontId="21" fillId="0" borderId="8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wrapText="1"/>
    </xf>
    <xf numFmtId="0" fontId="23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67" fontId="21" fillId="4" borderId="9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45" xfId="0" applyFont="1" applyBorder="1" applyAlignment="1">
      <alignment horizontal="center" vertical="center"/>
    </xf>
    <xf numFmtId="0" fontId="23" fillId="0" borderId="9" xfId="0" applyFont="1" applyBorder="1" applyAlignment="1">
      <alignment horizontal="right"/>
    </xf>
    <xf numFmtId="0" fontId="23" fillId="0" borderId="49" xfId="0" applyFont="1" applyBorder="1" applyAlignment="1">
      <alignment vertical="center"/>
    </xf>
    <xf numFmtId="0" fontId="20" fillId="4" borderId="9" xfId="0" applyNumberFormat="1" applyFont="1" applyFill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23" fillId="0" borderId="9" xfId="0" applyFont="1" applyBorder="1" applyAlignment="1">
      <alignment horizontal="center" vertical="top" wrapText="1"/>
    </xf>
    <xf numFmtId="0" fontId="20" fillId="0" borderId="9" xfId="0" applyNumberFormat="1" applyFont="1" applyBorder="1" applyAlignment="1">
      <alignment vertical="top" wrapText="1"/>
    </xf>
    <xf numFmtId="0" fontId="21" fillId="0" borderId="13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9" fontId="21" fillId="3" borderId="14" xfId="0" applyNumberFormat="1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167" fontId="23" fillId="0" borderId="4" xfId="0" applyNumberFormat="1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20" fillId="0" borderId="9" xfId="0" applyFont="1" applyBorder="1" applyAlignment="1">
      <alignment wrapText="1"/>
    </xf>
    <xf numFmtId="0" fontId="20" fillId="4" borderId="9" xfId="0" applyFont="1" applyFill="1" applyBorder="1" applyAlignment="1">
      <alignment horizontal="right" wrapText="1"/>
    </xf>
    <xf numFmtId="49" fontId="23" fillId="0" borderId="9" xfId="0" applyNumberFormat="1" applyFont="1" applyBorder="1" applyAlignment="1" applyProtection="1">
      <alignment horizontal="left" vertical="top" wrapText="1"/>
      <protection locked="0"/>
    </xf>
    <xf numFmtId="49" fontId="23" fillId="0" borderId="9" xfId="0" applyNumberFormat="1" applyFont="1" applyBorder="1" applyAlignment="1" applyProtection="1">
      <alignment horizontal="center" vertical="top" wrapText="1"/>
      <protection locked="0"/>
    </xf>
    <xf numFmtId="171" fontId="23" fillId="0" borderId="9" xfId="0" applyNumberFormat="1" applyFont="1" applyBorder="1" applyAlignment="1" applyProtection="1">
      <alignment horizontal="center" vertical="top" wrapText="1"/>
      <protection locked="0"/>
    </xf>
    <xf numFmtId="0" fontId="23" fillId="0" borderId="9" xfId="0" applyFont="1" applyBorder="1" applyAlignment="1">
      <alignment horizontal="left" vertical="center" wrapText="1"/>
    </xf>
    <xf numFmtId="0" fontId="23" fillId="0" borderId="50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70" fontId="23" fillId="4" borderId="9" xfId="0" applyNumberFormat="1" applyFont="1" applyFill="1" applyBorder="1" applyAlignment="1">
      <alignment horizontal="right" vertical="center" wrapText="1"/>
    </xf>
    <xf numFmtId="171" fontId="2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NumberFormat="1" applyFont="1" applyBorder="1" applyAlignment="1">
      <alignment horizontal="center" vertical="center"/>
    </xf>
    <xf numFmtId="0" fontId="23" fillId="4" borderId="9" xfId="0" applyFont="1" applyFill="1" applyBorder="1" applyAlignment="1" applyProtection="1">
      <alignment vertical="center" wrapText="1"/>
      <protection/>
    </xf>
    <xf numFmtId="0" fontId="23" fillId="4" borderId="9" xfId="0" applyFont="1" applyFill="1" applyBorder="1" applyAlignment="1" applyProtection="1">
      <alignment horizontal="center" vertical="center" wrapText="1"/>
      <protection/>
    </xf>
    <xf numFmtId="4" fontId="21" fillId="3" borderId="24" xfId="0" applyNumberFormat="1" applyFont="1" applyFill="1" applyBorder="1" applyAlignment="1">
      <alignment vertical="center"/>
    </xf>
    <xf numFmtId="0" fontId="21" fillId="0" borderId="4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top" wrapText="1"/>
    </xf>
    <xf numFmtId="167" fontId="23" fillId="0" borderId="9" xfId="0" applyNumberFormat="1" applyFont="1" applyBorder="1" applyAlignment="1">
      <alignment horizontal="right" vertical="center"/>
    </xf>
    <xf numFmtId="0" fontId="17" fillId="0" borderId="44" xfId="0" applyFont="1" applyBorder="1" applyAlignment="1">
      <alignment horizontal="left" vertical="center"/>
    </xf>
    <xf numFmtId="4" fontId="23" fillId="4" borderId="14" xfId="0" applyNumberFormat="1" applyFont="1" applyFill="1" applyBorder="1" applyAlignment="1">
      <alignment horizontal="right" vertical="center" wrapText="1"/>
    </xf>
    <xf numFmtId="0" fontId="23" fillId="0" borderId="46" xfId="0" applyFont="1" applyBorder="1" applyAlignment="1">
      <alignment vertical="center"/>
    </xf>
    <xf numFmtId="167" fontId="21" fillId="3" borderId="14" xfId="0" applyNumberFormat="1" applyFont="1" applyFill="1" applyBorder="1" applyAlignment="1">
      <alignment vertical="center"/>
    </xf>
    <xf numFmtId="0" fontId="21" fillId="0" borderId="51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" fontId="21" fillId="4" borderId="19" xfId="0" applyNumberFormat="1" applyFont="1" applyFill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8" xfId="0" applyFont="1" applyBorder="1" applyAlignment="1">
      <alignment horizontal="center" vertical="center" textRotation="90" wrapText="1"/>
    </xf>
    <xf numFmtId="2" fontId="20" fillId="0" borderId="9" xfId="0" applyNumberFormat="1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5" fillId="0" borderId="9" xfId="0" applyNumberFormat="1" applyFont="1" applyBorder="1" applyAlignment="1">
      <alignment vertical="top" wrapText="1"/>
    </xf>
    <xf numFmtId="0" fontId="26" fillId="4" borderId="9" xfId="0" applyNumberFormat="1" applyFont="1" applyFill="1" applyBorder="1" applyAlignment="1">
      <alignment horizontal="center" vertical="top" wrapText="1"/>
    </xf>
    <xf numFmtId="0" fontId="26" fillId="4" borderId="9" xfId="0" applyNumberFormat="1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right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4" fontId="8" fillId="3" borderId="52" xfId="0" applyNumberFormat="1" applyFont="1" applyFill="1" applyBorder="1" applyAlignment="1">
      <alignment horizontal="center" vertical="center"/>
    </xf>
    <xf numFmtId="4" fontId="8" fillId="3" borderId="53" xfId="0" applyNumberFormat="1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Fill="1" applyBorder="1" applyAlignment="1" applyProtection="1">
      <alignment horizontal="center" vertical="center" textRotation="90" wrapText="1"/>
      <protection locked="0"/>
    </xf>
    <xf numFmtId="0" fontId="9" fillId="0" borderId="55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4" fontId="20" fillId="0" borderId="9" xfId="0" applyNumberFormat="1" applyFont="1" applyBorder="1" applyAlignment="1">
      <alignment horizontal="right" vertical="center" wrapText="1"/>
    </xf>
    <xf numFmtId="0" fontId="17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17" fillId="0" borderId="45" xfId="0" applyFont="1" applyBorder="1" applyAlignment="1">
      <alignment horizontal="center" vertical="center"/>
    </xf>
    <xf numFmtId="170" fontId="23" fillId="4" borderId="9" xfId="0" applyNumberFormat="1" applyFont="1" applyFill="1" applyBorder="1" applyAlignment="1">
      <alignment horizontal="right" vertical="center" wrapText="1"/>
    </xf>
    <xf numFmtId="0" fontId="23" fillId="0" borderId="9" xfId="0" applyFont="1" applyBorder="1" applyAlignment="1">
      <alignment horizontal="right" vertical="center"/>
    </xf>
    <xf numFmtId="0" fontId="20" fillId="0" borderId="14" xfId="0" applyFont="1" applyBorder="1" applyAlignment="1">
      <alignment horizontal="right"/>
    </xf>
    <xf numFmtId="0" fontId="20" fillId="0" borderId="45" xfId="0" applyFont="1" applyBorder="1" applyAlignment="1">
      <alignment horizontal="right"/>
    </xf>
    <xf numFmtId="0" fontId="20" fillId="0" borderId="40" xfId="0" applyFont="1" applyBorder="1" applyAlignment="1">
      <alignment horizontal="right"/>
    </xf>
    <xf numFmtId="4" fontId="23" fillId="4" borderId="14" xfId="0" applyNumberFormat="1" applyFont="1" applyFill="1" applyBorder="1" applyAlignment="1">
      <alignment horizontal="right" vertical="center"/>
    </xf>
    <xf numFmtId="4" fontId="23" fillId="4" borderId="4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7" borderId="51" xfId="0" applyFont="1" applyFill="1" applyBorder="1" applyAlignment="1">
      <alignment horizontal="center" vertical="center"/>
    </xf>
    <xf numFmtId="0" fontId="15" fillId="7" borderId="52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45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40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45" xfId="0" applyNumberFormat="1" applyFont="1" applyBorder="1" applyAlignment="1">
      <alignment horizontal="right" vertical="center"/>
    </xf>
    <xf numFmtId="4" fontId="23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3">
      <selection activeCell="A10" sqref="A10:A12"/>
    </sheetView>
  </sheetViews>
  <sheetFormatPr defaultColWidth="9.00390625" defaultRowHeight="12.75"/>
  <cols>
    <col min="1" max="1" width="19.6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1.62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169" t="s">
        <v>60</v>
      </c>
      <c r="L2" s="169"/>
      <c r="M2" s="169"/>
      <c r="N2" s="169"/>
    </row>
    <row r="3" spans="11:14" ht="15.75">
      <c r="K3" s="169" t="s">
        <v>61</v>
      </c>
      <c r="L3" s="169"/>
      <c r="M3" s="169"/>
      <c r="N3" s="169"/>
    </row>
    <row r="4" spans="11:14" ht="15.75">
      <c r="K4" s="169" t="s">
        <v>62</v>
      </c>
      <c r="L4" s="169"/>
      <c r="M4" s="169"/>
      <c r="N4" s="169"/>
    </row>
    <row r="7" spans="1:15" s="3" customFormat="1" ht="15.75">
      <c r="A7" s="338" t="s">
        <v>70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</row>
    <row r="8" spans="1:15" ht="18.75">
      <c r="A8" s="339" t="s">
        <v>37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</row>
    <row r="9" spans="1:15" ht="19.5" thickBot="1">
      <c r="A9" s="5" t="s">
        <v>0</v>
      </c>
      <c r="B9" s="4"/>
      <c r="C9" s="4"/>
      <c r="E9" s="6">
        <v>4734.3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340" t="s">
        <v>1</v>
      </c>
      <c r="B10" s="342" t="s">
        <v>2</v>
      </c>
      <c r="C10" s="345" t="s">
        <v>3</v>
      </c>
      <c r="D10" s="347" t="s">
        <v>4</v>
      </c>
      <c r="E10" s="345" t="s">
        <v>5</v>
      </c>
      <c r="F10" s="349" t="s">
        <v>6</v>
      </c>
      <c r="G10" s="351" t="s">
        <v>7</v>
      </c>
      <c r="H10" s="351"/>
      <c r="I10" s="351"/>
      <c r="J10" s="352"/>
      <c r="K10" s="349" t="s">
        <v>8</v>
      </c>
      <c r="L10" s="353" t="s">
        <v>7</v>
      </c>
      <c r="M10" s="353"/>
      <c r="N10" s="353"/>
      <c r="O10" s="354"/>
    </row>
    <row r="11" spans="1:15" s="7" customFormat="1" ht="37.5" customHeight="1">
      <c r="A11" s="341"/>
      <c r="B11" s="343"/>
      <c r="C11" s="346"/>
      <c r="D11" s="348"/>
      <c r="E11" s="346"/>
      <c r="F11" s="350"/>
      <c r="G11" s="335" t="s">
        <v>9</v>
      </c>
      <c r="H11" s="335" t="s">
        <v>10</v>
      </c>
      <c r="I11" s="335" t="s">
        <v>11</v>
      </c>
      <c r="J11" s="336" t="s">
        <v>39</v>
      </c>
      <c r="K11" s="350"/>
      <c r="L11" s="337" t="s">
        <v>35</v>
      </c>
      <c r="M11" s="335" t="s">
        <v>12</v>
      </c>
      <c r="N11" s="337" t="s">
        <v>36</v>
      </c>
      <c r="O11" s="336" t="s">
        <v>13</v>
      </c>
    </row>
    <row r="12" spans="1:15" s="7" customFormat="1" ht="44.25" customHeight="1">
      <c r="A12" s="341"/>
      <c r="B12" s="344"/>
      <c r="C12" s="346"/>
      <c r="D12" s="348"/>
      <c r="E12" s="346"/>
      <c r="F12" s="350"/>
      <c r="G12" s="335"/>
      <c r="H12" s="335"/>
      <c r="I12" s="335"/>
      <c r="J12" s="336"/>
      <c r="K12" s="350"/>
      <c r="L12" s="337"/>
      <c r="M12" s="335"/>
      <c r="N12" s="337"/>
      <c r="O12" s="336"/>
    </row>
    <row r="13" spans="1:15" s="17" customFormat="1" ht="14.25" customHeight="1" hidden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t="12.7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t="12.7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t="12.7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customHeight="1" hidden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t="12.7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t="12.7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t="12.7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t="12.7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t="12.7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customHeight="1" hidden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23" customFormat="1" ht="18" customHeight="1" thickBot="1">
      <c r="A31" s="116" t="s">
        <v>14</v>
      </c>
      <c r="B31" s="117"/>
      <c r="C31" s="118">
        <f>D31+E31</f>
        <v>27.23</v>
      </c>
      <c r="D31" s="119">
        <v>4.06</v>
      </c>
      <c r="E31" s="118">
        <f>F31+K31</f>
        <v>23.17</v>
      </c>
      <c r="F31" s="118">
        <f>G31+H31+I31+J31</f>
        <v>11.07</v>
      </c>
      <c r="G31" s="120">
        <v>5.46</v>
      </c>
      <c r="H31" s="121">
        <v>2.86</v>
      </c>
      <c r="I31" s="121">
        <v>1.67</v>
      </c>
      <c r="J31" s="121">
        <v>1.08</v>
      </c>
      <c r="K31" s="118">
        <f>L31+M31+N31+O31</f>
        <v>12.1</v>
      </c>
      <c r="L31" s="120">
        <v>1.82</v>
      </c>
      <c r="M31" s="121">
        <v>7.27</v>
      </c>
      <c r="N31" s="121">
        <v>0.35</v>
      </c>
      <c r="O31" s="122">
        <v>2.66</v>
      </c>
    </row>
    <row r="32" spans="1:15" ht="24.75" customHeight="1" thickBot="1">
      <c r="A32" s="18" t="s">
        <v>69</v>
      </c>
      <c r="B32" s="19">
        <v>1</v>
      </c>
      <c r="C32" s="82">
        <f>C31*E9*12</f>
        <v>1546979.9</v>
      </c>
      <c r="D32" s="21">
        <f>D31*E9*12</f>
        <v>230655</v>
      </c>
      <c r="E32" s="65">
        <f>F32+K32</f>
        <v>1316324</v>
      </c>
      <c r="F32" s="65">
        <f>G32+H32+I32+J32</f>
        <v>628904</v>
      </c>
      <c r="G32" s="83">
        <f>G31/C31*C32</f>
        <v>310191</v>
      </c>
      <c r="H32" s="24">
        <f>H31/C31*C32</f>
        <v>162481</v>
      </c>
      <c r="I32" s="24">
        <f>I31/C31*C32</f>
        <v>94875</v>
      </c>
      <c r="J32" s="25">
        <f>J31/C31*C32</f>
        <v>61357</v>
      </c>
      <c r="K32" s="326">
        <f>L32+M32+N32+O32</f>
        <v>687420</v>
      </c>
      <c r="L32" s="84">
        <f>L31/C31*C32</f>
        <v>103397</v>
      </c>
      <c r="M32" s="27">
        <f>M31/C31*C32</f>
        <v>413020</v>
      </c>
      <c r="N32" s="27">
        <f>N31/C31*C32</f>
        <v>19884</v>
      </c>
      <c r="O32" s="28">
        <f>O31/C31*C32</f>
        <v>151119</v>
      </c>
    </row>
    <row r="33" spans="1:15" ht="26.25" customHeight="1" thickBot="1">
      <c r="A33" s="131" t="s">
        <v>68</v>
      </c>
      <c r="B33" s="132">
        <f>(C33/C32)%*100</f>
        <v>1.014</v>
      </c>
      <c r="C33" s="133">
        <v>1568613.9</v>
      </c>
      <c r="D33" s="134">
        <f>D31/C31*C33</f>
        <v>233881</v>
      </c>
      <c r="E33" s="135">
        <f>F33+K33</f>
        <v>1334732</v>
      </c>
      <c r="F33" s="135">
        <f>G33+H33+I33+J33</f>
        <v>637699</v>
      </c>
      <c r="G33" s="136">
        <f>G31/C31*C33</f>
        <v>314529</v>
      </c>
      <c r="H33" s="137">
        <f>H31/C31*C33</f>
        <v>164753</v>
      </c>
      <c r="I33" s="137">
        <f>I31/C31*C33</f>
        <v>96202</v>
      </c>
      <c r="J33" s="138">
        <f>J31/C31*C33</f>
        <v>62215</v>
      </c>
      <c r="K33" s="327">
        <f>L33+M33+N33+O33</f>
        <v>697033</v>
      </c>
      <c r="L33" s="136">
        <f>L31/C31*C33</f>
        <v>104843</v>
      </c>
      <c r="M33" s="137">
        <f>M31/C31*C33</f>
        <v>418796</v>
      </c>
      <c r="N33" s="137">
        <f>N31/C31*C33</f>
        <v>20162</v>
      </c>
      <c r="O33" s="138">
        <f>O31/C31*C33</f>
        <v>153232</v>
      </c>
    </row>
    <row r="34" spans="1:15" ht="34.5" customHeight="1" thickBot="1">
      <c r="A34" s="124" t="s">
        <v>67</v>
      </c>
      <c r="B34" s="125"/>
      <c r="C34" s="126">
        <f>D34+E34</f>
        <v>1375041</v>
      </c>
      <c r="D34" s="127">
        <f>D32</f>
        <v>230655</v>
      </c>
      <c r="E34" s="126">
        <f>F34+K34</f>
        <v>1144386</v>
      </c>
      <c r="F34" s="126">
        <f>G34+H34+I34+J34</f>
        <v>456966</v>
      </c>
      <c r="G34" s="128">
        <f>15623+26688</f>
        <v>42311</v>
      </c>
      <c r="H34" s="129">
        <f>31139.16+115186</f>
        <v>146325</v>
      </c>
      <c r="I34" s="129">
        <f>27888+98210.05</f>
        <v>126098</v>
      </c>
      <c r="J34" s="130">
        <f>7134+135098</f>
        <v>142232</v>
      </c>
      <c r="K34" s="328">
        <f>L34+M34+N34+O34</f>
        <v>687420</v>
      </c>
      <c r="L34" s="128">
        <f aca="true" t="shared" si="0" ref="L34:O34">L32</f>
        <v>103397</v>
      </c>
      <c r="M34" s="129">
        <f t="shared" si="0"/>
        <v>413020</v>
      </c>
      <c r="N34" s="129">
        <f t="shared" si="0"/>
        <v>19884</v>
      </c>
      <c r="O34" s="130">
        <f t="shared" si="0"/>
        <v>151119</v>
      </c>
    </row>
    <row r="35" spans="1:15" ht="24.75" customHeight="1" thickBot="1">
      <c r="A35" s="71" t="s">
        <v>15</v>
      </c>
      <c r="B35" s="72"/>
      <c r="C35" s="85">
        <f>C34-C33</f>
        <v>-193573</v>
      </c>
      <c r="D35" s="42">
        <f>D34-D33</f>
        <v>-3226</v>
      </c>
      <c r="E35" s="85">
        <f>F35+K35</f>
        <v>-190346</v>
      </c>
      <c r="F35" s="85">
        <f>G35+H35+I35+J35</f>
        <v>-180733</v>
      </c>
      <c r="G35" s="86">
        <f>G34-G33</f>
        <v>-272218</v>
      </c>
      <c r="H35" s="42">
        <f>H34-H33</f>
        <v>-18428</v>
      </c>
      <c r="I35" s="42">
        <f>I34-I33</f>
        <v>29896</v>
      </c>
      <c r="J35" s="74">
        <f>J34-J33</f>
        <v>80017</v>
      </c>
      <c r="K35" s="329">
        <f>L35+M35+N35+O35</f>
        <v>-9613</v>
      </c>
      <c r="L35" s="87">
        <f>L34-L33</f>
        <v>-1446</v>
      </c>
      <c r="M35" s="88">
        <f aca="true" t="shared" si="1" ref="M35:O35">M34-M33</f>
        <v>-5776</v>
      </c>
      <c r="N35" s="88">
        <f t="shared" si="1"/>
        <v>-278</v>
      </c>
      <c r="O35" s="111">
        <f t="shared" si="1"/>
        <v>-2113</v>
      </c>
    </row>
    <row r="36" spans="1:15" s="2" customFormat="1" ht="24" customHeight="1" thickBot="1">
      <c r="A36" s="331" t="s">
        <v>66</v>
      </c>
      <c r="B36" s="332"/>
      <c r="C36" s="332"/>
      <c r="D36" s="332"/>
      <c r="E36" s="333">
        <v>599174.66</v>
      </c>
      <c r="F36" s="334"/>
      <c r="G36" s="78"/>
      <c r="H36" s="78"/>
      <c r="I36" s="78"/>
      <c r="J36" s="78"/>
      <c r="K36" s="89"/>
      <c r="L36" s="78"/>
      <c r="M36" s="78"/>
      <c r="N36" s="78"/>
      <c r="O36" s="78"/>
    </row>
    <row r="37" ht="12.75">
      <c r="D37" s="90"/>
    </row>
    <row r="38" spans="1:15" s="2" customFormat="1" ht="12.75" hidden="1">
      <c r="A38" s="358" t="s">
        <v>16</v>
      </c>
      <c r="B38" s="361" t="s">
        <v>17</v>
      </c>
      <c r="C38" s="355"/>
      <c r="D38" s="357"/>
      <c r="E38" s="355"/>
      <c r="F38" s="355"/>
      <c r="G38" s="356"/>
      <c r="H38" s="356"/>
      <c r="I38" s="356"/>
      <c r="J38" s="356"/>
      <c r="K38" s="355"/>
      <c r="L38" s="356"/>
      <c r="M38" s="356"/>
      <c r="N38" s="356"/>
      <c r="O38" s="356"/>
    </row>
    <row r="39" spans="1:15" s="2" customFormat="1" ht="12.75" customHeight="1" hidden="1">
      <c r="A39" s="359"/>
      <c r="B39" s="362"/>
      <c r="C39" s="355"/>
      <c r="D39" s="357"/>
      <c r="E39" s="355"/>
      <c r="F39" s="355"/>
      <c r="G39" s="357"/>
      <c r="H39" s="357"/>
      <c r="I39" s="357"/>
      <c r="J39" s="357"/>
      <c r="K39" s="355"/>
      <c r="L39" s="357"/>
      <c r="M39" s="357"/>
      <c r="N39" s="357"/>
      <c r="O39" s="357"/>
    </row>
    <row r="40" spans="1:15" s="91" customFormat="1" ht="60" customHeight="1" hidden="1">
      <c r="A40" s="360"/>
      <c r="B40" s="363"/>
      <c r="C40" s="355"/>
      <c r="D40" s="357"/>
      <c r="E40" s="355"/>
      <c r="F40" s="355"/>
      <c r="G40" s="357"/>
      <c r="H40" s="357"/>
      <c r="I40" s="357"/>
      <c r="J40" s="357"/>
      <c r="K40" s="355"/>
      <c r="L40" s="357"/>
      <c r="M40" s="357"/>
      <c r="N40" s="357"/>
      <c r="O40" s="357"/>
    </row>
    <row r="41" spans="1:15" ht="12.75" hidden="1">
      <c r="A41" s="92" t="s">
        <v>14</v>
      </c>
      <c r="B41" s="93">
        <f>2.2</f>
        <v>2.2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>
      <c r="A42" s="98" t="s">
        <v>18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>
      <c r="A43" s="103" t="s">
        <v>19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5" t="s">
        <v>20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32.25" hidden="1" thickBot="1">
      <c r="A45" s="107" t="s">
        <v>15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customHeight="1" hidden="1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2:8" ht="12.75">
      <c r="B47" s="1" t="s">
        <v>21</v>
      </c>
      <c r="C47" s="50"/>
      <c r="H47" s="1" t="s">
        <v>34</v>
      </c>
    </row>
    <row r="50" spans="2:8" ht="12.75">
      <c r="B50" s="1" t="s">
        <v>38</v>
      </c>
      <c r="H50" s="1" t="s">
        <v>65</v>
      </c>
    </row>
    <row r="52" spans="2:8" ht="12.75">
      <c r="B52" s="1" t="s">
        <v>63</v>
      </c>
      <c r="H52" s="1" t="s">
        <v>64</v>
      </c>
    </row>
  </sheetData>
  <mergeCells count="38">
    <mergeCell ref="A38:A40"/>
    <mergeCell ref="B38:B40"/>
    <mergeCell ref="C38:C40"/>
    <mergeCell ref="D38:D40"/>
    <mergeCell ref="E38:E40"/>
    <mergeCell ref="F38:F40"/>
    <mergeCell ref="G38:J38"/>
    <mergeCell ref="K38:K40"/>
    <mergeCell ref="L38:O38"/>
    <mergeCell ref="O39:O40"/>
    <mergeCell ref="L39:L40"/>
    <mergeCell ref="M39:M40"/>
    <mergeCell ref="G39:G40"/>
    <mergeCell ref="H39:H40"/>
    <mergeCell ref="I39:I40"/>
    <mergeCell ref="J39:J40"/>
    <mergeCell ref="N39:N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A36:D36"/>
    <mergeCell ref="E36:F36"/>
    <mergeCell ref="I11:I12"/>
    <mergeCell ref="J11:J12"/>
    <mergeCell ref="L11:L12"/>
  </mergeCells>
  <printOptions/>
  <pageMargins left="0.1968503937007874" right="0" top="0.2362204724409449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 topLeftCell="A43">
      <selection activeCell="J47" sqref="J47"/>
    </sheetView>
  </sheetViews>
  <sheetFormatPr defaultColWidth="9.00390625" defaultRowHeight="12.75"/>
  <cols>
    <col min="1" max="1" width="7.125" style="140" customWidth="1"/>
    <col min="2" max="2" width="8.625" style="115" customWidth="1"/>
    <col min="3" max="3" width="44.875" style="113" customWidth="1"/>
    <col min="4" max="4" width="8.625" style="112" customWidth="1"/>
    <col min="5" max="5" width="9.25390625" style="112" customWidth="1"/>
    <col min="6" max="6" width="11.375" style="114" customWidth="1"/>
    <col min="7" max="9" width="9.125" style="139" customWidth="1"/>
    <col min="10" max="10" width="10.125" style="139" bestFit="1" customWidth="1"/>
    <col min="11" max="16384" width="9.125" style="139" customWidth="1"/>
  </cols>
  <sheetData>
    <row r="1" spans="1:7" ht="15.75">
      <c r="A1" s="381" t="s">
        <v>40</v>
      </c>
      <c r="B1" s="381"/>
      <c r="C1" s="381"/>
      <c r="D1" s="381"/>
      <c r="E1" s="381"/>
      <c r="F1" s="381"/>
      <c r="G1" s="381"/>
    </row>
    <row r="2" spans="1:7" ht="18.75" thickBot="1">
      <c r="A2" s="382" t="s">
        <v>71</v>
      </c>
      <c r="B2" s="382"/>
      <c r="C2" s="382"/>
      <c r="D2" s="382"/>
      <c r="E2" s="382"/>
      <c r="F2" s="382"/>
      <c r="G2" s="382"/>
    </row>
    <row r="3" spans="1:7" ht="27" thickBot="1">
      <c r="A3" s="383" t="s">
        <v>41</v>
      </c>
      <c r="B3" s="384"/>
      <c r="C3" s="384"/>
      <c r="D3" s="384"/>
      <c r="E3" s="384"/>
      <c r="F3" s="384"/>
      <c r="G3" s="385"/>
    </row>
    <row r="4" spans="1:7" ht="13.5" thickBot="1">
      <c r="A4" s="141"/>
      <c r="B4" s="142"/>
      <c r="C4" s="143"/>
      <c r="D4" s="144"/>
      <c r="E4" s="144"/>
      <c r="F4" s="145"/>
      <c r="G4" s="146"/>
    </row>
    <row r="5" spans="1:7" ht="13.5" thickBot="1">
      <c r="A5" s="147" t="s">
        <v>30</v>
      </c>
      <c r="B5" s="148" t="s">
        <v>22</v>
      </c>
      <c r="C5" s="149" t="s">
        <v>23</v>
      </c>
      <c r="D5" s="150" t="s">
        <v>31</v>
      </c>
      <c r="E5" s="151" t="s">
        <v>24</v>
      </c>
      <c r="F5" s="152" t="s">
        <v>32</v>
      </c>
      <c r="G5" s="153" t="s">
        <v>42</v>
      </c>
    </row>
    <row r="6" spans="1:7" ht="12.75" customHeight="1">
      <c r="A6" s="178"/>
      <c r="B6" s="179"/>
      <c r="C6" s="180" t="s">
        <v>43</v>
      </c>
      <c r="D6" s="181"/>
      <c r="E6" s="181"/>
      <c r="F6" s="182"/>
      <c r="G6" s="183"/>
    </row>
    <row r="7" spans="1:7" ht="12.75">
      <c r="A7" s="184"/>
      <c r="B7" s="185" t="s">
        <v>53</v>
      </c>
      <c r="C7" s="186" t="s">
        <v>123</v>
      </c>
      <c r="D7" s="187" t="s">
        <v>45</v>
      </c>
      <c r="E7" s="187">
        <v>4734.3</v>
      </c>
      <c r="F7" s="188">
        <f>E7*G7</f>
        <v>7811.6</v>
      </c>
      <c r="G7" s="189">
        <v>1.65</v>
      </c>
    </row>
    <row r="8" spans="1:7" ht="24">
      <c r="A8" s="184"/>
      <c r="B8" s="185" t="s">
        <v>50</v>
      </c>
      <c r="C8" s="190" t="s">
        <v>124</v>
      </c>
      <c r="D8" s="187" t="s">
        <v>45</v>
      </c>
      <c r="E8" s="187">
        <v>4734.3</v>
      </c>
      <c r="F8" s="188">
        <f>E8*G8</f>
        <v>7811.6</v>
      </c>
      <c r="G8" s="189">
        <v>1.65</v>
      </c>
    </row>
    <row r="9" spans="1:7" ht="12.75" customHeight="1" thickBot="1">
      <c r="A9" s="191"/>
      <c r="B9" s="192"/>
      <c r="C9" s="193"/>
      <c r="D9" s="194"/>
      <c r="E9" s="195" t="s">
        <v>25</v>
      </c>
      <c r="F9" s="196">
        <f>SUM(F7:F8)</f>
        <v>15623</v>
      </c>
      <c r="G9" s="197"/>
    </row>
    <row r="10" spans="1:7" ht="12.75" customHeight="1">
      <c r="A10" s="184"/>
      <c r="B10" s="198"/>
      <c r="C10" s="199" t="s">
        <v>33</v>
      </c>
      <c r="D10" s="200"/>
      <c r="E10" s="200"/>
      <c r="F10" s="201"/>
      <c r="G10" s="202"/>
    </row>
    <row r="11" spans="1:7" ht="12.75" customHeight="1">
      <c r="A11" s="184"/>
      <c r="B11" s="198" t="s">
        <v>57</v>
      </c>
      <c r="C11" s="203" t="s">
        <v>106</v>
      </c>
      <c r="D11" s="321" t="s">
        <v>51</v>
      </c>
      <c r="E11" s="320">
        <v>45</v>
      </c>
      <c r="F11" s="204">
        <v>4835.36</v>
      </c>
      <c r="G11" s="202"/>
    </row>
    <row r="12" spans="1:7" ht="12.75" customHeight="1">
      <c r="A12" s="184"/>
      <c r="B12" s="364" t="s">
        <v>129</v>
      </c>
      <c r="C12" s="203" t="s">
        <v>114</v>
      </c>
      <c r="D12" s="321" t="s">
        <v>44</v>
      </c>
      <c r="E12" s="320">
        <v>1</v>
      </c>
      <c r="F12" s="376">
        <v>2793</v>
      </c>
      <c r="G12" s="202"/>
    </row>
    <row r="13" spans="1:7" ht="12.75" customHeight="1">
      <c r="A13" s="184"/>
      <c r="B13" s="373"/>
      <c r="C13" s="203" t="s">
        <v>130</v>
      </c>
      <c r="D13" s="321" t="s">
        <v>44</v>
      </c>
      <c r="E13" s="320">
        <v>1</v>
      </c>
      <c r="F13" s="377"/>
      <c r="G13" s="202"/>
    </row>
    <row r="14" spans="1:7" ht="12.75" customHeight="1">
      <c r="A14" s="184"/>
      <c r="B14" s="365"/>
      <c r="C14" s="203" t="s">
        <v>131</v>
      </c>
      <c r="D14" s="321" t="s">
        <v>51</v>
      </c>
      <c r="E14" s="320">
        <v>12</v>
      </c>
      <c r="F14" s="378"/>
      <c r="G14" s="202"/>
    </row>
    <row r="15" spans="1:7" ht="12.75" customHeight="1">
      <c r="A15" s="184"/>
      <c r="B15" s="364" t="s">
        <v>53</v>
      </c>
      <c r="C15" s="205" t="s">
        <v>107</v>
      </c>
      <c r="D15" s="206" t="s">
        <v>59</v>
      </c>
      <c r="E15" s="207">
        <v>1</v>
      </c>
      <c r="F15" s="394">
        <f>2791.21+5465.57</f>
        <v>8256.78</v>
      </c>
      <c r="G15" s="202"/>
    </row>
    <row r="16" spans="1:7" ht="12.75" customHeight="1">
      <c r="A16" s="184"/>
      <c r="B16" s="373"/>
      <c r="C16" s="205" t="s">
        <v>108</v>
      </c>
      <c r="D16" s="206" t="s">
        <v>45</v>
      </c>
      <c r="E16" s="207" t="s">
        <v>109</v>
      </c>
      <c r="F16" s="395"/>
      <c r="G16" s="202"/>
    </row>
    <row r="17" spans="1:7" ht="12.75" customHeight="1">
      <c r="A17" s="184"/>
      <c r="B17" s="373"/>
      <c r="C17" s="205" t="s">
        <v>110</v>
      </c>
      <c r="D17" s="206" t="s">
        <v>44</v>
      </c>
      <c r="E17" s="207">
        <v>1</v>
      </c>
      <c r="F17" s="395"/>
      <c r="G17" s="202"/>
    </row>
    <row r="18" spans="1:7" ht="12.75" customHeight="1">
      <c r="A18" s="184"/>
      <c r="B18" s="373"/>
      <c r="C18" s="208" t="s">
        <v>111</v>
      </c>
      <c r="D18" s="209" t="s">
        <v>45</v>
      </c>
      <c r="E18" s="210">
        <v>1.5</v>
      </c>
      <c r="F18" s="396"/>
      <c r="G18" s="202"/>
    </row>
    <row r="19" spans="1:7" ht="12.75" customHeight="1">
      <c r="A19" s="184"/>
      <c r="B19" s="211" t="s">
        <v>50</v>
      </c>
      <c r="C19" s="203" t="s">
        <v>112</v>
      </c>
      <c r="D19" s="207" t="s">
        <v>44</v>
      </c>
      <c r="E19" s="212" t="s">
        <v>113</v>
      </c>
      <c r="F19" s="213">
        <v>2495.21</v>
      </c>
      <c r="G19" s="202"/>
    </row>
    <row r="20" spans="1:7" ht="12.75" customHeight="1">
      <c r="A20" s="184"/>
      <c r="B20" s="211" t="s">
        <v>52</v>
      </c>
      <c r="C20" s="203" t="s">
        <v>114</v>
      </c>
      <c r="D20" s="206" t="s">
        <v>59</v>
      </c>
      <c r="E20" s="212" t="s">
        <v>115</v>
      </c>
      <c r="F20" s="214">
        <v>2495.21</v>
      </c>
      <c r="G20" s="202"/>
    </row>
    <row r="21" spans="1:7" ht="12.75" customHeight="1">
      <c r="A21" s="184"/>
      <c r="B21" s="215" t="s">
        <v>48</v>
      </c>
      <c r="C21" s="216" t="s">
        <v>116</v>
      </c>
      <c r="D21" s="217" t="s">
        <v>45</v>
      </c>
      <c r="E21" s="217">
        <v>1.5</v>
      </c>
      <c r="F21" s="213">
        <v>1947.9</v>
      </c>
      <c r="G21" s="202"/>
    </row>
    <row r="22" spans="1:7" ht="12.75" customHeight="1">
      <c r="A22" s="184"/>
      <c r="B22" s="373" t="s">
        <v>122</v>
      </c>
      <c r="C22" s="203" t="s">
        <v>119</v>
      </c>
      <c r="D22" s="206" t="s">
        <v>45</v>
      </c>
      <c r="E22" s="206" t="s">
        <v>120</v>
      </c>
      <c r="F22" s="392">
        <v>2234.99</v>
      </c>
      <c r="G22" s="202"/>
    </row>
    <row r="23" spans="1:7" ht="12.75">
      <c r="A23" s="184"/>
      <c r="B23" s="365"/>
      <c r="C23" s="203" t="s">
        <v>121</v>
      </c>
      <c r="D23" s="206" t="s">
        <v>44</v>
      </c>
      <c r="E23" s="206">
        <v>1</v>
      </c>
      <c r="F23" s="393"/>
      <c r="G23" s="202"/>
    </row>
    <row r="24" spans="1:7" ht="12.75">
      <c r="A24" s="184"/>
      <c r="B24" s="215" t="s">
        <v>125</v>
      </c>
      <c r="C24" s="203" t="s">
        <v>126</v>
      </c>
      <c r="D24" s="175" t="s">
        <v>44</v>
      </c>
      <c r="E24" s="218">
        <v>2</v>
      </c>
      <c r="F24" s="219">
        <v>1629.45</v>
      </c>
      <c r="G24" s="202"/>
    </row>
    <row r="25" spans="1:7" ht="13.5" thickBot="1">
      <c r="A25" s="191"/>
      <c r="B25" s="220"/>
      <c r="C25" s="221"/>
      <c r="D25" s="222"/>
      <c r="E25" s="195" t="s">
        <v>25</v>
      </c>
      <c r="F25" s="196">
        <f>SUM(F11:F24)</f>
        <v>26688</v>
      </c>
      <c r="G25" s="223"/>
    </row>
    <row r="26" spans="1:7" ht="12.75">
      <c r="A26" s="184"/>
      <c r="B26" s="224"/>
      <c r="C26" s="180" t="s">
        <v>43</v>
      </c>
      <c r="D26" s="225"/>
      <c r="E26" s="226"/>
      <c r="F26" s="227"/>
      <c r="G26" s="228"/>
    </row>
    <row r="27" spans="1:7" ht="12.75">
      <c r="A27" s="229"/>
      <c r="B27" s="230"/>
      <c r="C27" s="199" t="s">
        <v>27</v>
      </c>
      <c r="D27" s="231"/>
      <c r="E27" s="231"/>
      <c r="F27" s="232"/>
      <c r="G27" s="233"/>
    </row>
    <row r="28" spans="1:7" ht="36">
      <c r="A28" s="234"/>
      <c r="B28" s="235" t="s">
        <v>53</v>
      </c>
      <c r="C28" s="236" t="s">
        <v>72</v>
      </c>
      <c r="D28" s="177" t="s">
        <v>45</v>
      </c>
      <c r="E28" s="177">
        <v>4734.3</v>
      </c>
      <c r="F28" s="237">
        <f>E28*G28</f>
        <v>2556.52</v>
      </c>
      <c r="G28" s="270">
        <v>0.54</v>
      </c>
    </row>
    <row r="29" spans="1:7" ht="48">
      <c r="A29" s="234"/>
      <c r="B29" s="235" t="s">
        <v>50</v>
      </c>
      <c r="C29" s="238" t="s">
        <v>73</v>
      </c>
      <c r="D29" s="175" t="s">
        <v>45</v>
      </c>
      <c r="E29" s="177">
        <v>4734.3</v>
      </c>
      <c r="F29" s="188">
        <f>E29*G29</f>
        <v>112629</v>
      </c>
      <c r="G29" s="270">
        <v>23.79</v>
      </c>
    </row>
    <row r="30" spans="1:7" ht="13.5" thickBot="1">
      <c r="A30" s="239"/>
      <c r="B30" s="240"/>
      <c r="C30" s="241"/>
      <c r="D30" s="242"/>
      <c r="E30" s="195" t="s">
        <v>25</v>
      </c>
      <c r="F30" s="243">
        <f>SUM(F28:F29)</f>
        <v>115186</v>
      </c>
      <c r="G30" s="244"/>
    </row>
    <row r="31" spans="1:7" ht="12.75">
      <c r="A31" s="245"/>
      <c r="B31" s="246"/>
      <c r="C31" s="247" t="s">
        <v>26</v>
      </c>
      <c r="D31" s="248"/>
      <c r="E31" s="248"/>
      <c r="F31" s="249"/>
      <c r="G31" s="250"/>
    </row>
    <row r="32" spans="1:7" ht="12.75">
      <c r="A32" s="245"/>
      <c r="B32" s="389" t="s">
        <v>50</v>
      </c>
      <c r="C32" s="251" t="s">
        <v>77</v>
      </c>
      <c r="D32" s="252" t="s">
        <v>45</v>
      </c>
      <c r="E32" s="253" t="s">
        <v>78</v>
      </c>
      <c r="F32" s="386">
        <v>7134.38</v>
      </c>
      <c r="G32" s="254"/>
    </row>
    <row r="33" spans="1:7" ht="12.75">
      <c r="A33" s="245"/>
      <c r="B33" s="390"/>
      <c r="C33" s="251" t="s">
        <v>79</v>
      </c>
      <c r="D33" s="252" t="s">
        <v>80</v>
      </c>
      <c r="E33" s="253" t="s">
        <v>81</v>
      </c>
      <c r="F33" s="387"/>
      <c r="G33" s="254"/>
    </row>
    <row r="34" spans="1:7" ht="12.75">
      <c r="A34" s="229"/>
      <c r="B34" s="390"/>
      <c r="C34" s="251" t="s">
        <v>82</v>
      </c>
      <c r="D34" s="255" t="s">
        <v>44</v>
      </c>
      <c r="E34" s="253" t="s">
        <v>83</v>
      </c>
      <c r="F34" s="387"/>
      <c r="G34" s="256"/>
    </row>
    <row r="35" spans="1:7" ht="12.75">
      <c r="A35" s="234"/>
      <c r="B35" s="391"/>
      <c r="C35" s="257" t="s">
        <v>54</v>
      </c>
      <c r="D35" s="252" t="s">
        <v>45</v>
      </c>
      <c r="E35" s="253" t="s">
        <v>84</v>
      </c>
      <c r="F35" s="388"/>
      <c r="G35" s="258"/>
    </row>
    <row r="36" spans="1:7" ht="13.5" thickBot="1">
      <c r="A36" s="191"/>
      <c r="B36" s="259"/>
      <c r="C36" s="260"/>
      <c r="D36" s="222"/>
      <c r="E36" s="261" t="s">
        <v>25</v>
      </c>
      <c r="F36" s="243">
        <f>SUM(F32:F35)</f>
        <v>7134</v>
      </c>
      <c r="G36" s="223"/>
    </row>
    <row r="37" spans="1:7" ht="12.75">
      <c r="A37" s="184"/>
      <c r="B37" s="224"/>
      <c r="C37" s="262" t="s">
        <v>55</v>
      </c>
      <c r="D37" s="225"/>
      <c r="E37" s="226"/>
      <c r="F37" s="263"/>
      <c r="G37" s="228"/>
    </row>
    <row r="38" spans="1:7" ht="12.75">
      <c r="A38" s="264"/>
      <c r="B38" s="265"/>
      <c r="C38" s="266" t="s">
        <v>56</v>
      </c>
      <c r="D38" s="267"/>
      <c r="E38" s="268"/>
      <c r="F38" s="269">
        <f>10098+125000</f>
        <v>135098</v>
      </c>
      <c r="G38" s="270"/>
    </row>
    <row r="39" spans="1:7" ht="13.5" thickBot="1">
      <c r="A39" s="191"/>
      <c r="B39" s="259"/>
      <c r="C39" s="260"/>
      <c r="D39" s="222"/>
      <c r="E39" s="261" t="s">
        <v>25</v>
      </c>
      <c r="F39" s="243">
        <f>SUM(F38:F38)</f>
        <v>135098</v>
      </c>
      <c r="G39" s="223"/>
    </row>
    <row r="40" spans="1:7" ht="12.75">
      <c r="A40" s="184"/>
      <c r="B40" s="224"/>
      <c r="C40" s="199" t="s">
        <v>27</v>
      </c>
      <c r="D40" s="271"/>
      <c r="E40" s="271"/>
      <c r="F40" s="249"/>
      <c r="G40" s="228"/>
    </row>
    <row r="41" spans="1:7" ht="12.75">
      <c r="A41" s="184"/>
      <c r="B41" s="308" t="s">
        <v>46</v>
      </c>
      <c r="C41" s="322" t="s">
        <v>132</v>
      </c>
      <c r="D41" s="323" t="s">
        <v>133</v>
      </c>
      <c r="E41" s="324">
        <v>25</v>
      </c>
      <c r="F41" s="330">
        <v>604.82</v>
      </c>
      <c r="G41" s="310"/>
    </row>
    <row r="42" spans="1:7" ht="12.75">
      <c r="A42" s="264"/>
      <c r="B42" s="154" t="s">
        <v>86</v>
      </c>
      <c r="C42" s="203" t="s">
        <v>85</v>
      </c>
      <c r="D42" s="175" t="s">
        <v>51</v>
      </c>
      <c r="E42" s="175">
        <v>3</v>
      </c>
      <c r="F42" s="325">
        <v>2351.84</v>
      </c>
      <c r="G42" s="273"/>
    </row>
    <row r="43" spans="1:7" ht="12.75">
      <c r="A43" s="264"/>
      <c r="B43" s="364" t="s">
        <v>53</v>
      </c>
      <c r="C43" s="274" t="s">
        <v>87</v>
      </c>
      <c r="D43" s="173" t="s">
        <v>44</v>
      </c>
      <c r="E43" s="170">
        <v>1</v>
      </c>
      <c r="F43" s="379">
        <v>12168.18</v>
      </c>
      <c r="G43" s="273"/>
    </row>
    <row r="44" spans="1:7" ht="12.75">
      <c r="A44" s="264"/>
      <c r="B44" s="365"/>
      <c r="C44" s="274" t="s">
        <v>88</v>
      </c>
      <c r="D44" s="173" t="s">
        <v>44</v>
      </c>
      <c r="E44" s="170">
        <v>1</v>
      </c>
      <c r="F44" s="380"/>
      <c r="G44" s="273"/>
    </row>
    <row r="45" spans="1:7" ht="24">
      <c r="A45" s="264"/>
      <c r="B45" s="364" t="s">
        <v>47</v>
      </c>
      <c r="C45" s="275" t="s">
        <v>89</v>
      </c>
      <c r="D45" s="276" t="s">
        <v>51</v>
      </c>
      <c r="E45" s="276">
        <v>10</v>
      </c>
      <c r="F45" s="366">
        <v>6216.11</v>
      </c>
      <c r="G45" s="273"/>
    </row>
    <row r="46" spans="1:7" ht="12.75">
      <c r="A46" s="264"/>
      <c r="B46" s="365"/>
      <c r="C46" s="275" t="s">
        <v>90</v>
      </c>
      <c r="D46" s="276" t="s">
        <v>44</v>
      </c>
      <c r="E46" s="276">
        <v>2</v>
      </c>
      <c r="F46" s="367"/>
      <c r="G46" s="273"/>
    </row>
    <row r="47" spans="1:10" ht="24">
      <c r="A47" s="264"/>
      <c r="B47" s="154" t="s">
        <v>49</v>
      </c>
      <c r="C47" s="277" t="s">
        <v>91</v>
      </c>
      <c r="D47" s="171" t="s">
        <v>44</v>
      </c>
      <c r="E47" s="172">
        <v>1</v>
      </c>
      <c r="F47" s="272">
        <v>3614.59</v>
      </c>
      <c r="G47" s="273"/>
      <c r="J47" s="155"/>
    </row>
    <row r="48" spans="1:7" ht="12.75">
      <c r="A48" s="264"/>
      <c r="B48" s="364" t="s">
        <v>52</v>
      </c>
      <c r="C48" s="277" t="s">
        <v>92</v>
      </c>
      <c r="D48" s="173" t="s">
        <v>44</v>
      </c>
      <c r="E48" s="170">
        <v>1</v>
      </c>
      <c r="F48" s="370">
        <v>6183.62</v>
      </c>
      <c r="G48" s="273"/>
    </row>
    <row r="49" spans="1:7" ht="12.75">
      <c r="A49" s="264"/>
      <c r="B49" s="373"/>
      <c r="C49" s="277" t="s">
        <v>92</v>
      </c>
      <c r="D49" s="173" t="s">
        <v>44</v>
      </c>
      <c r="E49" s="170">
        <v>1</v>
      </c>
      <c r="F49" s="371"/>
      <c r="G49" s="273"/>
    </row>
    <row r="50" spans="1:7" ht="12.75">
      <c r="A50" s="264"/>
      <c r="B50" s="365"/>
      <c r="C50" s="277" t="s">
        <v>93</v>
      </c>
      <c r="D50" s="173" t="s">
        <v>44</v>
      </c>
      <c r="E50" s="170">
        <v>2</v>
      </c>
      <c r="F50" s="372"/>
      <c r="G50" s="273"/>
    </row>
    <row r="51" spans="1:7" ht="13.5" thickBot="1">
      <c r="A51" s="278"/>
      <c r="B51" s="279"/>
      <c r="C51" s="280"/>
      <c r="D51" s="281"/>
      <c r="E51" s="282" t="s">
        <v>25</v>
      </c>
      <c r="F51" s="283">
        <f>SUM(F40:F50)</f>
        <v>31139.16</v>
      </c>
      <c r="G51" s="284"/>
    </row>
    <row r="52" spans="1:7" ht="12.75">
      <c r="A52" s="178"/>
      <c r="B52" s="285"/>
      <c r="C52" s="286" t="s">
        <v>28</v>
      </c>
      <c r="D52" s="287"/>
      <c r="E52" s="287"/>
      <c r="F52" s="288"/>
      <c r="G52" s="289"/>
    </row>
    <row r="53" spans="1:7" ht="12.75">
      <c r="A53" s="319"/>
      <c r="B53" s="290" t="s">
        <v>57</v>
      </c>
      <c r="C53" s="291" t="s">
        <v>58</v>
      </c>
      <c r="D53" s="209" t="s">
        <v>59</v>
      </c>
      <c r="E53" s="209">
        <v>4</v>
      </c>
      <c r="F53" s="292">
        <v>1126.41</v>
      </c>
      <c r="G53" s="273"/>
    </row>
    <row r="54" spans="1:7" ht="12.75">
      <c r="A54" s="319"/>
      <c r="B54" s="290" t="s">
        <v>46</v>
      </c>
      <c r="C54" s="293" t="s">
        <v>94</v>
      </c>
      <c r="D54" s="294" t="s">
        <v>44</v>
      </c>
      <c r="E54" s="295">
        <v>1</v>
      </c>
      <c r="F54" s="272">
        <v>281.62</v>
      </c>
      <c r="G54" s="273"/>
    </row>
    <row r="55" spans="1:7" ht="12.75">
      <c r="A55" s="319"/>
      <c r="B55" s="369" t="s">
        <v>86</v>
      </c>
      <c r="C55" s="293" t="s">
        <v>95</v>
      </c>
      <c r="D55" s="267" t="s">
        <v>44</v>
      </c>
      <c r="E55" s="267">
        <v>1</v>
      </c>
      <c r="F55" s="375">
        <v>1409.03</v>
      </c>
      <c r="G55" s="273"/>
    </row>
    <row r="56" spans="1:7" ht="12.75">
      <c r="A56" s="319"/>
      <c r="B56" s="369"/>
      <c r="C56" s="293" t="s">
        <v>96</v>
      </c>
      <c r="D56" s="267" t="s">
        <v>44</v>
      </c>
      <c r="E56" s="267">
        <v>1</v>
      </c>
      <c r="F56" s="375"/>
      <c r="G56" s="273"/>
    </row>
    <row r="57" spans="1:7" ht="12.75">
      <c r="A57" s="319"/>
      <c r="B57" s="369" t="s">
        <v>46</v>
      </c>
      <c r="C57" s="174" t="s">
        <v>97</v>
      </c>
      <c r="D57" s="175" t="s">
        <v>44</v>
      </c>
      <c r="E57" s="175">
        <v>1</v>
      </c>
      <c r="F57" s="374">
        <v>80324.64</v>
      </c>
      <c r="G57" s="273"/>
    </row>
    <row r="58" spans="1:7" ht="36">
      <c r="A58" s="319"/>
      <c r="B58" s="369"/>
      <c r="C58" s="174" t="s">
        <v>98</v>
      </c>
      <c r="D58" s="175" t="s">
        <v>44</v>
      </c>
      <c r="E58" s="175">
        <v>1</v>
      </c>
      <c r="F58" s="374"/>
      <c r="G58" s="273"/>
    </row>
    <row r="59" spans="1:10" ht="12.75">
      <c r="A59" s="319"/>
      <c r="B59" s="369" t="s">
        <v>53</v>
      </c>
      <c r="C59" s="296" t="s">
        <v>99</v>
      </c>
      <c r="D59" s="217" t="s">
        <v>44</v>
      </c>
      <c r="E59" s="217">
        <v>1</v>
      </c>
      <c r="F59" s="368">
        <v>1263.37</v>
      </c>
      <c r="G59" s="273"/>
      <c r="J59" s="155"/>
    </row>
    <row r="60" spans="1:10" ht="12.75">
      <c r="A60" s="319"/>
      <c r="B60" s="369"/>
      <c r="C60" s="296" t="s">
        <v>100</v>
      </c>
      <c r="D60" s="217" t="s">
        <v>44</v>
      </c>
      <c r="E60" s="217">
        <v>1</v>
      </c>
      <c r="F60" s="368"/>
      <c r="G60" s="273"/>
      <c r="J60" s="155"/>
    </row>
    <row r="61" spans="1:10" ht="12.75">
      <c r="A61" s="319"/>
      <c r="B61" s="369"/>
      <c r="C61" s="296" t="s">
        <v>101</v>
      </c>
      <c r="D61" s="217" t="s">
        <v>44</v>
      </c>
      <c r="E61" s="217">
        <v>1</v>
      </c>
      <c r="F61" s="368"/>
      <c r="G61" s="273"/>
      <c r="J61" s="155"/>
    </row>
    <row r="62" spans="1:10" ht="12.75">
      <c r="A62" s="319"/>
      <c r="B62" s="369" t="s">
        <v>47</v>
      </c>
      <c r="C62" s="275" t="s">
        <v>95</v>
      </c>
      <c r="D62" s="276" t="s">
        <v>44</v>
      </c>
      <c r="E62" s="276">
        <v>13</v>
      </c>
      <c r="F62" s="375">
        <v>6431.94</v>
      </c>
      <c r="G62" s="297"/>
      <c r="J62" s="155"/>
    </row>
    <row r="63" spans="1:10" ht="12.75">
      <c r="A63" s="319"/>
      <c r="B63" s="369"/>
      <c r="C63" s="275" t="s">
        <v>102</v>
      </c>
      <c r="D63" s="276" t="s">
        <v>44</v>
      </c>
      <c r="E63" s="276">
        <v>4</v>
      </c>
      <c r="F63" s="375"/>
      <c r="G63" s="297"/>
      <c r="J63" s="155"/>
    </row>
    <row r="64" spans="1:10" ht="12.75">
      <c r="A64" s="319"/>
      <c r="B64" s="298" t="s">
        <v>50</v>
      </c>
      <c r="C64" s="291" t="s">
        <v>103</v>
      </c>
      <c r="D64" s="209" t="s">
        <v>59</v>
      </c>
      <c r="E64" s="209">
        <v>1</v>
      </c>
      <c r="F64" s="299">
        <v>855.86</v>
      </c>
      <c r="G64" s="297"/>
      <c r="J64" s="155"/>
    </row>
    <row r="65" spans="1:10" ht="12.75">
      <c r="A65" s="319"/>
      <c r="B65" s="298" t="s">
        <v>52</v>
      </c>
      <c r="C65" s="216" t="s">
        <v>104</v>
      </c>
      <c r="D65" s="276" t="s">
        <v>44</v>
      </c>
      <c r="E65" s="300">
        <v>1</v>
      </c>
      <c r="F65" s="213">
        <v>863.34</v>
      </c>
      <c r="G65" s="297"/>
      <c r="J65" s="155"/>
    </row>
    <row r="66" spans="1:10" ht="12.75">
      <c r="A66" s="319"/>
      <c r="B66" s="298" t="s">
        <v>48</v>
      </c>
      <c r="C66" s="216" t="s">
        <v>105</v>
      </c>
      <c r="D66" s="276" t="s">
        <v>44</v>
      </c>
      <c r="E66" s="301">
        <v>2</v>
      </c>
      <c r="F66" s="214">
        <v>1962.28</v>
      </c>
      <c r="G66" s="297"/>
      <c r="J66" s="155"/>
    </row>
    <row r="67" spans="1:10" ht="12.75">
      <c r="A67" s="319"/>
      <c r="B67" s="364" t="s">
        <v>125</v>
      </c>
      <c r="C67" s="302" t="s">
        <v>127</v>
      </c>
      <c r="D67" s="303" t="s">
        <v>44</v>
      </c>
      <c r="E67" s="303">
        <v>13</v>
      </c>
      <c r="F67" s="379">
        <v>3691.56</v>
      </c>
      <c r="G67" s="297"/>
      <c r="J67" s="155"/>
    </row>
    <row r="68" spans="1:10" ht="12.75">
      <c r="A68" s="319"/>
      <c r="B68" s="365"/>
      <c r="C68" s="302" t="s">
        <v>128</v>
      </c>
      <c r="D68" s="303" t="s">
        <v>44</v>
      </c>
      <c r="E68" s="303">
        <v>13</v>
      </c>
      <c r="F68" s="380"/>
      <c r="G68" s="297"/>
      <c r="J68" s="155"/>
    </row>
    <row r="69" spans="1:10" ht="13.5" thickBot="1">
      <c r="A69" s="191"/>
      <c r="B69" s="259"/>
      <c r="C69" s="221"/>
      <c r="D69" s="222"/>
      <c r="E69" s="261" t="s">
        <v>25</v>
      </c>
      <c r="F69" s="304">
        <f>SUM(F53:F68)</f>
        <v>98210.05</v>
      </c>
      <c r="G69" s="223"/>
      <c r="J69" s="156"/>
    </row>
    <row r="70" spans="1:7" ht="12.75">
      <c r="A70" s="184"/>
      <c r="B70" s="224"/>
      <c r="C70" s="180" t="s">
        <v>43</v>
      </c>
      <c r="D70" s="225"/>
      <c r="E70" s="226"/>
      <c r="F70" s="227"/>
      <c r="G70" s="228"/>
    </row>
    <row r="71" spans="1:7" ht="12.75">
      <c r="A71" s="184"/>
      <c r="B71" s="224"/>
      <c r="C71" s="305" t="s">
        <v>28</v>
      </c>
      <c r="D71" s="225"/>
      <c r="E71" s="226"/>
      <c r="F71" s="227"/>
      <c r="G71" s="228"/>
    </row>
    <row r="72" spans="1:7" ht="12.75">
      <c r="A72" s="264"/>
      <c r="B72" s="265" t="s">
        <v>53</v>
      </c>
      <c r="C72" s="306" t="s">
        <v>74</v>
      </c>
      <c r="D72" s="267" t="s">
        <v>75</v>
      </c>
      <c r="E72" s="267">
        <v>2</v>
      </c>
      <c r="F72" s="307">
        <f>E72*G72</f>
        <v>3515</v>
      </c>
      <c r="G72" s="270">
        <v>1757.34</v>
      </c>
    </row>
    <row r="73" spans="1:7" ht="12.75">
      <c r="A73" s="264"/>
      <c r="B73" s="265" t="s">
        <v>50</v>
      </c>
      <c r="C73" s="296" t="s">
        <v>76</v>
      </c>
      <c r="D73" s="267" t="s">
        <v>44</v>
      </c>
      <c r="E73" s="267">
        <v>18</v>
      </c>
      <c r="F73" s="307">
        <f>E73*G73</f>
        <v>9245</v>
      </c>
      <c r="G73" s="270">
        <v>513.6</v>
      </c>
    </row>
    <row r="74" spans="1:7" ht="24">
      <c r="A74" s="184"/>
      <c r="B74" s="308" t="s">
        <v>117</v>
      </c>
      <c r="C74" s="176" t="s">
        <v>118</v>
      </c>
      <c r="D74" s="177" t="s">
        <v>44</v>
      </c>
      <c r="E74" s="177">
        <v>2</v>
      </c>
      <c r="F74" s="309">
        <v>15128.32</v>
      </c>
      <c r="G74" s="310"/>
    </row>
    <row r="75" spans="1:7" ht="13.5" thickBot="1">
      <c r="A75" s="191"/>
      <c r="B75" s="279"/>
      <c r="C75" s="280"/>
      <c r="D75" s="281"/>
      <c r="E75" s="282" t="s">
        <v>25</v>
      </c>
      <c r="F75" s="311">
        <f>SUM(F72:F74)</f>
        <v>27888</v>
      </c>
      <c r="G75" s="284"/>
    </row>
    <row r="76" spans="1:7" ht="13.5" thickBot="1">
      <c r="A76" s="312"/>
      <c r="B76" s="313"/>
      <c r="C76" s="314"/>
      <c r="D76" s="315"/>
      <c r="E76" s="316" t="s">
        <v>29</v>
      </c>
      <c r="F76" s="317">
        <f>F75+F69+F51+F36+F30+F25+F9+F39</f>
        <v>456966.21</v>
      </c>
      <c r="G76" s="318"/>
    </row>
    <row r="77" spans="1:7" ht="12.75">
      <c r="A77" s="157"/>
      <c r="B77" s="158"/>
      <c r="C77" s="159"/>
      <c r="D77" s="160"/>
      <c r="E77" s="160"/>
      <c r="F77" s="161"/>
      <c r="G77" s="162"/>
    </row>
    <row r="78" spans="1:7" ht="12.75">
      <c r="A78" s="157"/>
      <c r="B78" s="158"/>
      <c r="C78" s="159"/>
      <c r="D78" s="160"/>
      <c r="E78" s="160"/>
      <c r="F78" s="161"/>
      <c r="G78" s="162"/>
    </row>
    <row r="79" spans="1:7" ht="12.75">
      <c r="A79" s="163"/>
      <c r="B79" s="164" t="s">
        <v>21</v>
      </c>
      <c r="C79" s="165"/>
      <c r="D79" s="166" t="s">
        <v>34</v>
      </c>
      <c r="E79" s="166"/>
      <c r="F79" s="167"/>
      <c r="G79" s="168"/>
    </row>
    <row r="80" spans="1:7" ht="12.75">
      <c r="A80" s="163"/>
      <c r="B80" s="164"/>
      <c r="C80" s="165"/>
      <c r="D80" s="166"/>
      <c r="E80" s="166"/>
      <c r="F80" s="167"/>
      <c r="G80" s="168"/>
    </row>
  </sheetData>
  <mergeCells count="27">
    <mergeCell ref="B12:B14"/>
    <mergeCell ref="F12:F14"/>
    <mergeCell ref="F67:F68"/>
    <mergeCell ref="B67:B68"/>
    <mergeCell ref="A1:G1"/>
    <mergeCell ref="A2:G2"/>
    <mergeCell ref="A3:G3"/>
    <mergeCell ref="F32:F35"/>
    <mergeCell ref="B32:B35"/>
    <mergeCell ref="F22:F23"/>
    <mergeCell ref="B22:B23"/>
    <mergeCell ref="F62:F63"/>
    <mergeCell ref="B62:B63"/>
    <mergeCell ref="F15:F18"/>
    <mergeCell ref="B15:B18"/>
    <mergeCell ref="F43:F44"/>
    <mergeCell ref="B43:B44"/>
    <mergeCell ref="F45:F46"/>
    <mergeCell ref="F59:F61"/>
    <mergeCell ref="B59:B61"/>
    <mergeCell ref="B45:B46"/>
    <mergeCell ref="F48:F50"/>
    <mergeCell ref="B48:B50"/>
    <mergeCell ref="B57:B58"/>
    <mergeCell ref="F57:F58"/>
    <mergeCell ref="F55:F56"/>
    <mergeCell ref="B55:B56"/>
  </mergeCells>
  <printOptions/>
  <pageMargins left="0.43307086614173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2017-01-17T11:16:56Z</cp:lastPrinted>
  <dcterms:created xsi:type="dcterms:W3CDTF">2010-11-29T02:37:01Z</dcterms:created>
  <dcterms:modified xsi:type="dcterms:W3CDTF">2017-01-18T10:22:51Z</dcterms:modified>
  <cp:category/>
  <cp:version/>
  <cp:contentType/>
  <cp:contentStatus/>
</cp:coreProperties>
</file>