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 2016г\Отчеты перед собственниками на 2016гг\Отчеты НСУ\Шевченко\"/>
    </mc:Choice>
  </mc:AlternateContent>
  <bookViews>
    <workbookView xWindow="0" yWindow="30" windowWidth="17520" windowHeight="8955"/>
  </bookViews>
  <sheets>
    <sheet name="88б" sheetId="5" r:id="rId1"/>
    <sheet name="работы" sheetId="7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C32" i="5" l="1"/>
  <c r="I34" i="5"/>
  <c r="H34" i="5"/>
  <c r="G34" i="5"/>
  <c r="F23" i="7" l="1"/>
  <c r="F26" i="7"/>
  <c r="F27" i="7"/>
  <c r="F28" i="7" s="1"/>
  <c r="I25" i="7" s="1"/>
  <c r="F42" i="7" l="1"/>
  <c r="F11" i="7" l="1"/>
  <c r="F10" i="7"/>
  <c r="F46" i="7"/>
  <c r="F45" i="7"/>
  <c r="F47" i="7" s="1"/>
  <c r="F31" i="7" l="1"/>
  <c r="F12" i="7"/>
  <c r="F7" i="7"/>
  <c r="F48" i="7" s="1"/>
  <c r="B43" i="5"/>
  <c r="B42" i="5"/>
  <c r="B44" i="5" s="1"/>
  <c r="B41" i="5"/>
  <c r="D32" i="5"/>
  <c r="D34" i="5" s="1"/>
  <c r="K31" i="5"/>
  <c r="F31" i="5"/>
  <c r="B45" i="5" l="1"/>
  <c r="E31" i="5"/>
  <c r="C31" i="5" s="1"/>
  <c r="O33" i="5" s="1"/>
  <c r="F34" i="5"/>
  <c r="D33" i="5" l="1"/>
  <c r="D35" i="5" s="1"/>
  <c r="G33" i="5"/>
  <c r="G35" i="5" s="1"/>
  <c r="J33" i="5"/>
  <c r="J35" i="5" s="1"/>
  <c r="B33" i="5"/>
  <c r="H33" i="5"/>
  <c r="H35" i="5" s="1"/>
  <c r="L33" i="5"/>
  <c r="M33" i="5"/>
  <c r="N33" i="5"/>
  <c r="I33" i="5"/>
  <c r="I35" i="5" s="1"/>
  <c r="L32" i="5"/>
  <c r="J32" i="5"/>
  <c r="O32" i="5"/>
  <c r="O34" i="5" s="1"/>
  <c r="O35" i="5" s="1"/>
  <c r="N32" i="5"/>
  <c r="N34" i="5" s="1"/>
  <c r="M32" i="5"/>
  <c r="M34" i="5" s="1"/>
  <c r="M35" i="5" l="1"/>
  <c r="F35" i="5"/>
  <c r="G32" i="5"/>
  <c r="H32" i="5"/>
  <c r="I32" i="5"/>
  <c r="F33" i="5"/>
  <c r="K33" i="5"/>
  <c r="N35" i="5"/>
  <c r="L34" i="5"/>
  <c r="K32" i="5"/>
  <c r="F32" i="5" l="1"/>
  <c r="E33" i="5"/>
  <c r="E32" i="5"/>
  <c r="L35" i="5"/>
  <c r="K35" i="5" s="1"/>
  <c r="E35" i="5" s="1"/>
  <c r="K34" i="5"/>
  <c r="E34" i="5" s="1"/>
  <c r="C34" i="5" s="1"/>
  <c r="C35" i="5" s="1"/>
</calcChain>
</file>

<file path=xl/sharedStrings.xml><?xml version="1.0" encoding="utf-8"?>
<sst xmlns="http://schemas.openxmlformats.org/spreadsheetml/2006/main" count="132" uniqueCount="88">
  <si>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</si>
  <si>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</si>
  <si>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</si>
  <si>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</si>
  <si>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</si>
  <si>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</si>
  <si>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</si>
  <si>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</si>
  <si>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</si>
  <si>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</si>
  <si>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</si>
  <si>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</si>
  <si>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</si>
  <si>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</si>
  <si>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</si>
  <si>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</si>
  <si>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</si>
  <si>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</si>
  <si>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</si>
  <si>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</si>
  <si>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</si>
  <si>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</si>
  <si>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</si>
  <si>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Р.В. Федорова</t>
  </si>
  <si>
    <t>Содержание общего имущества</t>
  </si>
  <si>
    <t>Требование пожарной безопасности</t>
  </si>
  <si>
    <t xml:space="preserve">Перечень выполненных работ </t>
  </si>
  <si>
    <t>План</t>
  </si>
  <si>
    <t>Месяц</t>
  </si>
  <si>
    <t>Вид работ</t>
  </si>
  <si>
    <t>Ед. изм.</t>
  </si>
  <si>
    <t>Кол-во</t>
  </si>
  <si>
    <t>Сумма,руб</t>
  </si>
  <si>
    <t>Общестроительные работы</t>
  </si>
  <si>
    <t>май</t>
  </si>
  <si>
    <t>м2</t>
  </si>
  <si>
    <t>шт</t>
  </si>
  <si>
    <t>август</t>
  </si>
  <si>
    <t>октябрь</t>
  </si>
  <si>
    <t>Всего:</t>
  </si>
  <si>
    <t>Техническое обслуживание</t>
  </si>
  <si>
    <t>Сантехнические работы</t>
  </si>
  <si>
    <t>м.п.</t>
  </si>
  <si>
    <t xml:space="preserve">Благоустройство </t>
  </si>
  <si>
    <t>сентябрь</t>
  </si>
  <si>
    <t>Электротехнические работы</t>
  </si>
  <si>
    <t>ИТОГО: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</si>
  <si>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</si>
  <si>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</si>
  <si>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</si>
  <si>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</si>
  <si>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</si>
  <si>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за 2016г.</t>
  </si>
  <si>
    <t>Отчет Обслуживающей организации ООО " Статус2"  по выполнению работ по содержанию и текущему ремонту жилого фонда, 2016г.</t>
  </si>
  <si>
    <t>Улица Шевченко, дом 88б</t>
  </si>
  <si>
    <r>
      <t xml:space="preserve">ул. Шевченко, д.88б -  </t>
    </r>
    <r>
      <rPr>
        <b/>
        <sz val="20"/>
        <color indexed="10"/>
        <rFont val="Arial Cyr"/>
        <charset val="204"/>
      </rPr>
      <t>ООО "Статус 2"</t>
    </r>
  </si>
  <si>
    <t>Осмотр состояния электрооборудования</t>
  </si>
  <si>
    <t>под.</t>
  </si>
  <si>
    <t>Очистка этажного щитка от пыли.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</si>
  <si>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</si>
  <si>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</si>
  <si>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</si>
  <si>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</si>
  <si>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Восстановление системы ХВС</t>
  </si>
  <si>
    <t>июль</t>
  </si>
  <si>
    <t>Прочистка фильтра</t>
  </si>
  <si>
    <t>Замена смеситтеля (м-ал б\у)</t>
  </si>
  <si>
    <t>Огрунтовка металлических поверхностей за один раз грунтовкой ГФ-021</t>
  </si>
  <si>
    <t>Ревизия задвижек с заменой набивки сальников</t>
  </si>
  <si>
    <t>Замена ламп GAUS</t>
  </si>
  <si>
    <t>Замена лампы ЛОН Е27</t>
  </si>
  <si>
    <t>Замена лампы VARTON 12w E27</t>
  </si>
  <si>
    <t xml:space="preserve">июль </t>
  </si>
  <si>
    <t>Замена ламп s-10</t>
  </si>
  <si>
    <t>Замена ламп l-36</t>
  </si>
  <si>
    <t>Замена ламп</t>
  </si>
  <si>
    <t>Прим-ние</t>
  </si>
  <si>
    <t xml:space="preserve">Замена ламп энергосберегающих G-23 </t>
  </si>
  <si>
    <t>Установка заглушки  ф 20</t>
  </si>
  <si>
    <t xml:space="preserve">Установка заглушки  ф 15 </t>
  </si>
  <si>
    <t>Перепаковали сместитель</t>
  </si>
  <si>
    <t>Прочистка канализации Ф100</t>
  </si>
  <si>
    <t>О.А. Доброгорский</t>
  </si>
  <si>
    <t>Услуга организации начисления,сбора,распределения и перерасчета платежей</t>
  </si>
  <si>
    <t>ПРОСРОЧЕННАЯ ЗАДОЛЖЕННОСТЬ  ПО ОПЛАТЕ ЖКУ
на 01.01.2017г. составляет:</t>
  </si>
  <si>
    <t>Фактическое выполнение за 2016 год, руб.</t>
  </si>
  <si>
    <t>Фактическая оплата за  2016 год,  руб.</t>
  </si>
  <si>
    <t>Плановое начисление за 2016 год,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</si>
</sst>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_р_."/>
  </numFmts>
  <fonts count="3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i/>
      <sz val="11"/>
      <name val="Arial Cyr"/>
      <charset val="204"/>
    </font>
    <font>
      <sz val="10"/>
      <name val="Times New Roman"/>
      <family val="1"/>
    </font>
    <font>
      <sz val="11"/>
      <name val="Arial Cyr"/>
      <charset val="204"/>
    </font>
    <font>
      <sz val="8"/>
      <name val="Verdana"/>
      <family val="2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8" fillId="0" borderId="0">
      <alignment vertical="top"/>
      <protection locked="0"/>
    </xf>
  </cellStyleXfs>
  <cellXfs count="3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6" xfId="0" applyFont="1" applyBorder="1" applyAlignment="1">
      <alignment vertical="center" wrapText="1"/>
    </xf>
    <xf numFmtId="9" fontId="5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165" fontId="7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9" fontId="5" fillId="0" borderId="11" xfId="0" applyNumberFormat="1" applyFont="1" applyBorder="1" applyAlignment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6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0" fontId="5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6" fillId="0" borderId="6" xfId="0" applyNumberFormat="1" applyFont="1" applyFill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166" fontId="7" fillId="0" borderId="30" xfId="0" applyNumberFormat="1" applyFont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 applyProtection="1"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6" fillId="0" borderId="33" xfId="0" applyNumberFormat="1" applyFont="1" applyBorder="1" applyAlignment="1">
      <alignment horizontal="left" vertical="center" wrapText="1"/>
    </xf>
    <xf numFmtId="3" fontId="6" fillId="0" borderId="3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lef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left" vertical="center" wrapText="1"/>
    </xf>
    <xf numFmtId="3" fontId="6" fillId="0" borderId="3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 wrapText="1"/>
    </xf>
    <xf numFmtId="1" fontId="7" fillId="0" borderId="35" xfId="0" applyNumberFormat="1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6" fillId="3" borderId="11" xfId="0" applyFont="1" applyFill="1" applyBorder="1" applyAlignment="1">
      <alignment vertical="center" wrapText="1"/>
    </xf>
    <xf numFmtId="9" fontId="5" fillId="3" borderId="11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7" fillId="3" borderId="24" xfId="0" applyNumberFormat="1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 wrapText="1"/>
    </xf>
    <xf numFmtId="10" fontId="5" fillId="5" borderId="6" xfId="0" applyNumberFormat="1" applyFont="1" applyFill="1" applyBorder="1" applyAlignment="1">
      <alignment horizontal="center" vertical="center"/>
    </xf>
    <xf numFmtId="167" fontId="6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7" fillId="5" borderId="30" xfId="0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0" fillId="0" borderId="10" xfId="0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vertical="top" wrapText="1"/>
    </xf>
    <xf numFmtId="0" fontId="15" fillId="0" borderId="9" xfId="0" applyFont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14" fillId="0" borderId="23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4" fontId="18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4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15" fillId="0" borderId="9" xfId="0" applyFont="1" applyBorder="1" applyAlignment="1">
      <alignment horizontal="center" vertical="top" wrapText="1"/>
    </xf>
    <xf numFmtId="4" fontId="0" fillId="0" borderId="0" xfId="0" applyNumberFormat="1"/>
    <xf numFmtId="0" fontId="14" fillId="4" borderId="46" xfId="0" applyFont="1" applyFill="1" applyBorder="1" applyAlignment="1">
      <alignment horizontal="center" vertical="center" textRotation="90" wrapText="1"/>
    </xf>
    <xf numFmtId="0" fontId="18" fillId="0" borderId="51" xfId="0" applyFont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/>
    </xf>
    <xf numFmtId="0" fontId="0" fillId="4" borderId="49" xfId="0" applyFill="1" applyBorder="1"/>
    <xf numFmtId="0" fontId="0" fillId="4" borderId="0" xfId="0" applyFill="1"/>
    <xf numFmtId="0" fontId="15" fillId="0" borderId="9" xfId="0" applyFont="1" applyFill="1" applyBorder="1" applyAlignment="1">
      <alignment vertical="top" wrapText="1"/>
    </xf>
    <xf numFmtId="0" fontId="15" fillId="0" borderId="9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textRotation="90" wrapText="1"/>
    </xf>
    <xf numFmtId="0" fontId="16" fillId="4" borderId="24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18" fillId="0" borderId="48" xfId="0" applyFont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/>
    </xf>
    <xf numFmtId="4" fontId="0" fillId="4" borderId="48" xfId="0" applyNumberFormat="1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19" fillId="0" borderId="51" xfId="0" applyFont="1" applyBorder="1" applyAlignment="1">
      <alignment horizontal="center" vertical="center" wrapText="1"/>
    </xf>
    <xf numFmtId="4" fontId="0" fillId="4" borderId="51" xfId="0" applyNumberFormat="1" applyFill="1" applyBorder="1" applyAlignment="1">
      <alignment vertical="center"/>
    </xf>
    <xf numFmtId="0" fontId="17" fillId="0" borderId="24" xfId="0" applyFont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4" borderId="48" xfId="0" applyFont="1" applyFill="1" applyBorder="1" applyAlignment="1">
      <alignment horizontal="center" wrapText="1"/>
    </xf>
    <xf numFmtId="4" fontId="0" fillId="0" borderId="51" xfId="0" applyNumberFormat="1" applyBorder="1" applyAlignment="1">
      <alignment vertical="center"/>
    </xf>
    <xf numFmtId="0" fontId="21" fillId="4" borderId="9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vertical="top"/>
    </xf>
    <xf numFmtId="0" fontId="15" fillId="0" borderId="9" xfId="0" applyFont="1" applyBorder="1" applyAlignment="1">
      <alignment horizontal="center" vertical="top"/>
    </xf>
    <xf numFmtId="0" fontId="0" fillId="0" borderId="53" xfId="0" applyBorder="1" applyAlignment="1">
      <alignment vertical="center"/>
    </xf>
    <xf numFmtId="0" fontId="14" fillId="0" borderId="55" xfId="0" applyFont="1" applyBorder="1" applyAlignment="1">
      <alignment horizontal="center" vertical="center" textRotation="90" wrapText="1"/>
    </xf>
    <xf numFmtId="0" fontId="18" fillId="0" borderId="48" xfId="0" applyFont="1" applyBorder="1" applyAlignment="1">
      <alignment horizontal="center" vertical="center"/>
    </xf>
    <xf numFmtId="4" fontId="18" fillId="0" borderId="48" xfId="0" applyNumberFormat="1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0" fontId="0" fillId="0" borderId="24" xfId="0" applyBorder="1" applyAlignment="1">
      <alignment vertical="center" wrapText="1"/>
    </xf>
    <xf numFmtId="0" fontId="1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8" fillId="0" borderId="19" xfId="0" applyFont="1" applyBorder="1" applyAlignment="1">
      <alignment horizontal="center" vertical="center"/>
    </xf>
    <xf numFmtId="4" fontId="18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0" xfId="0" applyFont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4" fillId="0" borderId="54" xfId="0" applyFont="1" applyBorder="1" applyAlignment="1">
      <alignment horizontal="center" vertical="center"/>
    </xf>
    <xf numFmtId="0" fontId="17" fillId="0" borderId="24" xfId="0" applyFont="1" applyBorder="1" applyAlignment="1">
      <alignment vertical="center" wrapText="1"/>
    </xf>
    <xf numFmtId="0" fontId="16" fillId="0" borderId="5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4" fontId="18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19" fillId="0" borderId="24" xfId="0" applyFont="1" applyBorder="1" applyAlignment="1">
      <alignment horizontal="center" vertical="center" wrapText="1"/>
    </xf>
    <xf numFmtId="4" fontId="0" fillId="4" borderId="48" xfId="0" applyNumberFormat="1" applyFill="1" applyBorder="1"/>
    <xf numFmtId="0" fontId="0" fillId="4" borderId="10" xfId="0" applyFill="1" applyBorder="1"/>
    <xf numFmtId="0" fontId="15" fillId="0" borderId="9" xfId="0" applyFont="1" applyBorder="1" applyAlignment="1">
      <alignment wrapText="1"/>
    </xf>
    <xf numFmtId="0" fontId="15" fillId="0" borderId="9" xfId="0" applyFont="1" applyBorder="1" applyAlignment="1">
      <alignment horizontal="center" wrapText="1"/>
    </xf>
    <xf numFmtId="0" fontId="14" fillId="4" borderId="13" xfId="0" applyFont="1" applyFill="1" applyBorder="1" applyAlignment="1">
      <alignment horizontal="center" vertical="center" textRotation="90" wrapText="1"/>
    </xf>
    <xf numFmtId="4" fontId="5" fillId="0" borderId="3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6" fillId="4" borderId="48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50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4" fontId="14" fillId="0" borderId="14" xfId="0" applyNumberFormat="1" applyFont="1" applyBorder="1" applyAlignment="1">
      <alignment vertical="center"/>
    </xf>
    <xf numFmtId="0" fontId="0" fillId="7" borderId="0" xfId="0" applyFill="1"/>
    <xf numFmtId="0" fontId="0" fillId="4" borderId="15" xfId="0" applyFill="1" applyBorder="1"/>
    <xf numFmtId="0" fontId="15" fillId="0" borderId="9" xfId="0" applyFont="1" applyFill="1" applyBorder="1" applyAlignment="1">
      <alignment horizontal="left" vertical="top" wrapText="1"/>
    </xf>
    <xf numFmtId="0" fontId="17" fillId="0" borderId="48" xfId="0" applyFont="1" applyBorder="1" applyAlignment="1">
      <alignment horizontal="left" vertical="center" wrapText="1"/>
    </xf>
    <xf numFmtId="4" fontId="0" fillId="4" borderId="48" xfId="0" applyNumberFormat="1" applyFill="1" applyBorder="1" applyAlignment="1">
      <alignment horizontal="center"/>
    </xf>
    <xf numFmtId="4" fontId="29" fillId="0" borderId="9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4" borderId="48" xfId="0" applyFont="1" applyFill="1" applyBorder="1" applyAlignment="1">
      <alignment horizontal="left" vertical="center"/>
    </xf>
    <xf numFmtId="0" fontId="16" fillId="0" borderId="48" xfId="0" applyFont="1" applyBorder="1" applyAlignment="1">
      <alignment horizontal="center" vertical="center"/>
    </xf>
    <xf numFmtId="0" fontId="16" fillId="4" borderId="9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168" fontId="17" fillId="4" borderId="9" xfId="0" applyNumberFormat="1" applyFont="1" applyFill="1" applyBorder="1" applyAlignment="1">
      <alignment vertical="center"/>
    </xf>
    <xf numFmtId="0" fontId="17" fillId="4" borderId="9" xfId="0" applyFont="1" applyFill="1" applyBorder="1" applyAlignment="1">
      <alignment horizontal="left" vertical="center" wrapText="1"/>
    </xf>
    <xf numFmtId="0" fontId="16" fillId="4" borderId="52" xfId="0" applyFont="1" applyFill="1" applyBorder="1" applyAlignment="1">
      <alignment vertical="center"/>
    </xf>
    <xf numFmtId="0" fontId="24" fillId="4" borderId="52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left" vertical="top" wrapText="1"/>
    </xf>
    <xf numFmtId="4" fontId="22" fillId="4" borderId="9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left" vertical="top" wrapText="1"/>
    </xf>
    <xf numFmtId="0" fontId="23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1" fillId="0" borderId="9" xfId="0" applyNumberFormat="1" applyFont="1" applyBorder="1" applyAlignment="1">
      <alignment vertical="top" wrapText="1"/>
    </xf>
    <xf numFmtId="0" fontId="30" fillId="4" borderId="9" xfId="0" applyNumberFormat="1" applyFont="1" applyFill="1" applyBorder="1" applyAlignment="1">
      <alignment horizontal="center" vertical="top" wrapText="1"/>
    </xf>
    <xf numFmtId="0" fontId="30" fillId="4" borderId="9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Border="1" applyAlignment="1">
      <alignment wrapText="1"/>
    </xf>
    <xf numFmtId="0" fontId="31" fillId="4" borderId="9" xfId="0" applyNumberFormat="1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textRotation="90" wrapText="1"/>
      <protection locked="0"/>
    </xf>
    <xf numFmtId="0" fontId="6" fillId="0" borderId="37" xfId="0" applyFont="1" applyFill="1" applyBorder="1" applyAlignment="1" applyProtection="1">
      <alignment horizontal="center" vertical="center" textRotation="90" wrapText="1"/>
      <protection locked="0"/>
    </xf>
    <xf numFmtId="0" fontId="6" fillId="0" borderId="3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" fontId="6" fillId="2" borderId="6" xfId="0" applyNumberFormat="1" applyFont="1" applyFill="1" applyBorder="1" applyAlignment="1" applyProtection="1">
      <alignment horizontal="left" vertical="center" wrapText="1"/>
      <protection locked="0"/>
    </xf>
    <xf numFmtId="1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0" borderId="14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0" fillId="4" borderId="14" xfId="0" applyNumberFormat="1" applyFill="1" applyBorder="1" applyAlignment="1">
      <alignment horizontal="center" vertical="center"/>
    </xf>
    <xf numFmtId="4" fontId="0" fillId="4" borderId="48" xfId="0" applyNumberForma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48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6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51" xfId="0" applyNumberFormat="1" applyBorder="1" applyAlignment="1">
      <alignment horizontal="center" vertical="center"/>
    </xf>
    <xf numFmtId="4" fontId="0" fillId="0" borderId="48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workbookViewId="0">
      <selection activeCell="E51" sqref="E51"/>
    </sheetView>
  </sheetViews>
  <sheetFormatPr defaultRowHeight="12.75" x14ac:dyDescent="0.2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239" t="s">
        <v>47</v>
      </c>
      <c r="L2" s="239"/>
      <c r="M2" s="239"/>
      <c r="N2" s="239"/>
    </row>
    <row r="3" spans="1:15" ht="15.75" x14ac:dyDescent="0.25">
      <c r="K3" s="239" t="s">
        <v>48</v>
      </c>
      <c r="L3" s="239"/>
      <c r="M3" s="239"/>
      <c r="N3" s="239"/>
    </row>
    <row r="4" spans="1:15" ht="15.75" x14ac:dyDescent="0.25">
      <c r="K4" s="239" t="s">
        <v>49</v>
      </c>
      <c r="L4" s="239"/>
      <c r="M4" s="239"/>
      <c r="N4" s="239"/>
    </row>
    <row r="7" spans="1:15" s="3" customFormat="1" ht="15.75" x14ac:dyDescent="0.25">
      <c r="A7" s="290" t="s">
        <v>53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15" ht="18.75" x14ac:dyDescent="0.3">
      <c r="A8" s="291" t="s">
        <v>54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</row>
    <row r="9" spans="1:15" ht="19.5" thickBot="1" x14ac:dyDescent="0.35">
      <c r="A9" s="4" t="s">
        <v>0</v>
      </c>
      <c r="B9" s="137"/>
      <c r="C9" s="137"/>
      <c r="E9" s="342">
        <v>542.1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</row>
    <row r="10" spans="1:15" s="5" customFormat="1" ht="14.25" customHeight="1" x14ac:dyDescent="0.2">
      <c r="A10" s="292" t="s">
        <v>1</v>
      </c>
      <c r="B10" s="294" t="s">
        <v>2</v>
      </c>
      <c r="C10" s="297" t="s">
        <v>3</v>
      </c>
      <c r="D10" s="339" t="s">
        <v>83</v>
      </c>
      <c r="E10" s="297" t="s">
        <v>4</v>
      </c>
      <c r="F10" s="299" t="s">
        <v>5</v>
      </c>
      <c r="G10" s="301" t="s">
        <v>6</v>
      </c>
      <c r="H10" s="301"/>
      <c r="I10" s="301"/>
      <c r="J10" s="302"/>
      <c r="K10" s="299" t="s">
        <v>7</v>
      </c>
      <c r="L10" s="304" t="s">
        <v>6</v>
      </c>
      <c r="M10" s="304"/>
      <c r="N10" s="304"/>
      <c r="O10" s="305"/>
    </row>
    <row r="11" spans="1:15" s="5" customFormat="1" ht="37.5" customHeight="1" x14ac:dyDescent="0.2">
      <c r="A11" s="293"/>
      <c r="B11" s="295"/>
      <c r="C11" s="298"/>
      <c r="D11" s="340"/>
      <c r="E11" s="298"/>
      <c r="F11" s="300"/>
      <c r="G11" s="306" t="s">
        <v>8</v>
      </c>
      <c r="H11" s="306" t="s">
        <v>9</v>
      </c>
      <c r="I11" s="306" t="s">
        <v>10</v>
      </c>
      <c r="J11" s="307" t="s">
        <v>11</v>
      </c>
      <c r="K11" s="300"/>
      <c r="L11" s="308" t="s">
        <v>24</v>
      </c>
      <c r="M11" s="306" t="s">
        <v>12</v>
      </c>
      <c r="N11" s="308" t="s">
        <v>25</v>
      </c>
      <c r="O11" s="307" t="s">
        <v>13</v>
      </c>
    </row>
    <row r="12" spans="1:15" s="5" customFormat="1" ht="44.25" customHeight="1" thickBot="1" x14ac:dyDescent="0.25">
      <c r="A12" s="293"/>
      <c r="B12" s="296"/>
      <c r="C12" s="298"/>
      <c r="D12" s="341"/>
      <c r="E12" s="298"/>
      <c r="F12" s="300"/>
      <c r="G12" s="306"/>
      <c r="H12" s="306"/>
      <c r="I12" s="306"/>
      <c r="J12" s="307"/>
      <c r="K12" s="300"/>
      <c r="L12" s="308"/>
      <c r="M12" s="306"/>
      <c r="N12" s="308"/>
      <c r="O12" s="307"/>
    </row>
    <row r="13" spans="1:15" s="15" customFormat="1" ht="14.25" hidden="1" customHeight="1" x14ac:dyDescent="0.2">
      <c r="A13" s="6"/>
      <c r="B13" s="7"/>
      <c r="C13" s="8"/>
      <c r="D13" s="9"/>
      <c r="E13" s="10"/>
      <c r="F13" s="11"/>
      <c r="G13" s="12"/>
      <c r="H13" s="12"/>
      <c r="I13" s="12"/>
      <c r="J13" s="12"/>
      <c r="K13" s="13"/>
      <c r="L13" s="12"/>
      <c r="M13" s="12"/>
      <c r="N13" s="12"/>
      <c r="O13" s="14"/>
    </row>
    <row r="14" spans="1:15" hidden="1" x14ac:dyDescent="0.2">
      <c r="A14" s="16"/>
      <c r="B14" s="17"/>
      <c r="C14" s="18"/>
      <c r="D14" s="19"/>
      <c r="E14" s="20"/>
      <c r="F14" s="21"/>
      <c r="G14" s="22"/>
      <c r="H14" s="22"/>
      <c r="I14" s="22"/>
      <c r="J14" s="23"/>
      <c r="K14" s="24"/>
      <c r="L14" s="25"/>
      <c r="M14" s="25"/>
      <c r="N14" s="25"/>
      <c r="O14" s="26"/>
    </row>
    <row r="15" spans="1:15" hidden="1" x14ac:dyDescent="0.2">
      <c r="A15" s="16"/>
      <c r="B15" s="27"/>
      <c r="C15" s="18"/>
      <c r="D15" s="19"/>
      <c r="E15" s="20"/>
      <c r="F15" s="21"/>
      <c r="G15" s="22"/>
      <c r="H15" s="22"/>
      <c r="I15" s="22"/>
      <c r="J15" s="23"/>
      <c r="K15" s="24"/>
      <c r="L15" s="22"/>
      <c r="M15" s="22"/>
      <c r="N15" s="22"/>
      <c r="O15" s="23"/>
    </row>
    <row r="16" spans="1:15" ht="13.5" hidden="1" thickBot="1" x14ac:dyDescent="0.25">
      <c r="A16" s="28"/>
      <c r="B16" s="29"/>
      <c r="C16" s="30"/>
      <c r="D16" s="31"/>
      <c r="E16" s="32"/>
      <c r="F16" s="33"/>
      <c r="G16" s="34"/>
      <c r="H16" s="34"/>
      <c r="I16" s="34"/>
      <c r="J16" s="35"/>
      <c r="K16" s="36"/>
      <c r="L16" s="34"/>
      <c r="M16" s="34"/>
      <c r="N16" s="34"/>
      <c r="O16" s="35"/>
    </row>
    <row r="17" spans="1:15" s="48" customFormat="1" ht="13.5" hidden="1" thickBot="1" x14ac:dyDescent="0.25">
      <c r="A17" s="37"/>
      <c r="B17" s="38"/>
      <c r="C17" s="39"/>
      <c r="D17" s="40"/>
      <c r="E17" s="41"/>
      <c r="F17" s="42"/>
      <c r="G17" s="43"/>
      <c r="H17" s="43"/>
      <c r="I17" s="43"/>
      <c r="J17" s="44"/>
      <c r="K17" s="45"/>
      <c r="L17" s="46"/>
      <c r="M17" s="46"/>
      <c r="N17" s="46"/>
      <c r="O17" s="47"/>
    </row>
    <row r="18" spans="1:15" hidden="1" x14ac:dyDescent="0.2">
      <c r="A18" s="49"/>
      <c r="B18" s="50"/>
      <c r="C18" s="51"/>
      <c r="D18" s="52"/>
      <c r="E18" s="51"/>
      <c r="F18" s="51"/>
      <c r="G18" s="52"/>
      <c r="H18" s="52"/>
      <c r="I18" s="52"/>
      <c r="J18" s="52"/>
      <c r="K18" s="53"/>
      <c r="L18" s="54"/>
      <c r="M18" s="54"/>
      <c r="N18" s="54"/>
      <c r="O18" s="55"/>
    </row>
    <row r="19" spans="1:15" s="15" customFormat="1" ht="12.75" hidden="1" customHeight="1" x14ac:dyDescent="0.2">
      <c r="A19" s="56"/>
      <c r="B19" s="57"/>
      <c r="C19" s="58"/>
      <c r="D19" s="59"/>
      <c r="E19" s="58"/>
      <c r="F19" s="60"/>
      <c r="G19" s="61"/>
      <c r="H19" s="61"/>
      <c r="I19" s="61"/>
      <c r="J19" s="62"/>
      <c r="K19" s="60"/>
      <c r="L19" s="61"/>
      <c r="M19" s="61"/>
      <c r="N19" s="61"/>
      <c r="O19" s="62"/>
    </row>
    <row r="20" spans="1:15" hidden="1" x14ac:dyDescent="0.2">
      <c r="A20" s="16"/>
      <c r="B20" s="17"/>
      <c r="C20" s="63"/>
      <c r="D20" s="19"/>
      <c r="E20" s="63"/>
      <c r="F20" s="21"/>
      <c r="G20" s="22"/>
      <c r="H20" s="22"/>
      <c r="I20" s="22"/>
      <c r="J20" s="23"/>
      <c r="K20" s="24"/>
      <c r="L20" s="25"/>
      <c r="M20" s="25"/>
      <c r="N20" s="25"/>
      <c r="O20" s="26"/>
    </row>
    <row r="21" spans="1:15" hidden="1" x14ac:dyDescent="0.2">
      <c r="A21" s="16"/>
      <c r="B21" s="27"/>
      <c r="C21" s="63"/>
      <c r="D21" s="19"/>
      <c r="E21" s="63"/>
      <c r="F21" s="21"/>
      <c r="G21" s="22"/>
      <c r="H21" s="22"/>
      <c r="I21" s="22"/>
      <c r="J21" s="23"/>
      <c r="K21" s="24"/>
      <c r="L21" s="22"/>
      <c r="M21" s="22"/>
      <c r="N21" s="22"/>
      <c r="O21" s="23"/>
    </row>
    <row r="22" spans="1:15" ht="13.5" hidden="1" thickBot="1" x14ac:dyDescent="0.25">
      <c r="A22" s="28"/>
      <c r="B22" s="29"/>
      <c r="C22" s="64"/>
      <c r="D22" s="31"/>
      <c r="E22" s="64"/>
      <c r="F22" s="65"/>
      <c r="G22" s="66"/>
      <c r="H22" s="66"/>
      <c r="I22" s="66"/>
      <c r="J22" s="67"/>
      <c r="K22" s="68"/>
      <c r="L22" s="66"/>
      <c r="M22" s="66"/>
      <c r="N22" s="66"/>
      <c r="O22" s="67"/>
    </row>
    <row r="23" spans="1:15" ht="13.5" hidden="1" thickBot="1" x14ac:dyDescent="0.25">
      <c r="A23" s="69"/>
      <c r="B23" s="70"/>
      <c r="C23" s="39"/>
      <c r="D23" s="40"/>
      <c r="E23" s="39"/>
      <c r="F23" s="71"/>
      <c r="G23" s="40"/>
      <c r="H23" s="40"/>
      <c r="I23" s="40"/>
      <c r="J23" s="72"/>
      <c r="K23" s="68"/>
      <c r="L23" s="73"/>
      <c r="M23" s="73"/>
      <c r="N23" s="73"/>
      <c r="O23" s="74"/>
    </row>
    <row r="24" spans="1:15" hidden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  <c r="L24" s="76"/>
      <c r="M24" s="76"/>
      <c r="N24" s="76"/>
      <c r="O24" s="78"/>
    </row>
    <row r="25" spans="1:15" hidden="1" x14ac:dyDescent="0.2">
      <c r="A25" s="6"/>
      <c r="B25" s="7"/>
      <c r="C25" s="8"/>
      <c r="D25" s="9"/>
      <c r="E25" s="8"/>
      <c r="F25" s="11"/>
      <c r="G25" s="12"/>
      <c r="H25" s="12"/>
      <c r="I25" s="12"/>
      <c r="J25" s="12"/>
      <c r="K25" s="11"/>
      <c r="L25" s="12"/>
      <c r="M25" s="12"/>
      <c r="N25" s="12"/>
      <c r="O25" s="14"/>
    </row>
    <row r="26" spans="1:15" hidden="1" x14ac:dyDescent="0.2">
      <c r="A26" s="16"/>
      <c r="B26" s="17"/>
      <c r="C26" s="63"/>
      <c r="D26" s="19"/>
      <c r="E26" s="63"/>
      <c r="F26" s="21"/>
      <c r="G26" s="22"/>
      <c r="H26" s="22"/>
      <c r="I26" s="22"/>
      <c r="J26" s="23"/>
      <c r="K26" s="24"/>
      <c r="L26" s="25"/>
      <c r="M26" s="25"/>
      <c r="N26" s="25"/>
      <c r="O26" s="26"/>
    </row>
    <row r="27" spans="1:15" ht="26.25" hidden="1" customHeight="1" x14ac:dyDescent="0.2">
      <c r="A27" s="16"/>
      <c r="B27" s="27"/>
      <c r="C27" s="63"/>
      <c r="D27" s="19"/>
      <c r="E27" s="63"/>
      <c r="F27" s="21"/>
      <c r="G27" s="22"/>
      <c r="H27" s="22"/>
      <c r="I27" s="22"/>
      <c r="J27" s="23"/>
      <c r="K27" s="24"/>
      <c r="L27" s="22"/>
      <c r="M27" s="22"/>
      <c r="N27" s="22"/>
      <c r="O27" s="23"/>
    </row>
    <row r="28" spans="1:15" ht="13.5" hidden="1" thickBot="1" x14ac:dyDescent="0.25">
      <c r="A28" s="28"/>
      <c r="B28" s="29"/>
      <c r="C28" s="64"/>
      <c r="D28" s="31"/>
      <c r="E28" s="64"/>
      <c r="F28" s="65"/>
      <c r="G28" s="66"/>
      <c r="H28" s="66"/>
      <c r="I28" s="66"/>
      <c r="J28" s="67"/>
      <c r="K28" s="68"/>
      <c r="L28" s="66"/>
      <c r="M28" s="66"/>
      <c r="N28" s="66"/>
      <c r="O28" s="67"/>
    </row>
    <row r="29" spans="1:15" ht="13.5" hidden="1" thickBot="1" x14ac:dyDescent="0.25">
      <c r="A29" s="69"/>
      <c r="B29" s="70"/>
      <c r="C29" s="39"/>
      <c r="D29" s="40"/>
      <c r="E29" s="39"/>
      <c r="F29" s="71"/>
      <c r="G29" s="40"/>
      <c r="H29" s="40"/>
      <c r="I29" s="40"/>
      <c r="J29" s="72"/>
      <c r="K29" s="65"/>
      <c r="L29" s="73"/>
      <c r="M29" s="73"/>
      <c r="N29" s="73"/>
      <c r="O29" s="74"/>
    </row>
    <row r="30" spans="1:15" ht="13.5" thickBot="1" x14ac:dyDescent="0.25">
      <c r="A30" s="75"/>
      <c r="B30" s="76"/>
      <c r="C30" s="76"/>
      <c r="D30" s="79"/>
      <c r="E30" s="76"/>
      <c r="F30" s="76"/>
      <c r="G30" s="76"/>
      <c r="H30" s="76"/>
      <c r="I30" s="76"/>
      <c r="J30" s="76"/>
      <c r="K30" s="77"/>
      <c r="L30" s="76"/>
      <c r="M30" s="76"/>
      <c r="N30" s="76"/>
      <c r="O30" s="78"/>
    </row>
    <row r="31" spans="1:15" s="118" customFormat="1" ht="18" customHeight="1" thickBot="1" x14ac:dyDescent="0.25">
      <c r="A31" s="111" t="s">
        <v>14</v>
      </c>
      <c r="B31" s="112"/>
      <c r="C31" s="113">
        <f>D31+E31</f>
        <v>32.619999999999997</v>
      </c>
      <c r="D31" s="114">
        <v>1.35</v>
      </c>
      <c r="E31" s="113">
        <f>F31+K31</f>
        <v>31.27</v>
      </c>
      <c r="F31" s="113">
        <f>G31+H31+I31+J31</f>
        <v>17.100000000000001</v>
      </c>
      <c r="G31" s="115">
        <v>11.01</v>
      </c>
      <c r="H31" s="116">
        <v>2.94</v>
      </c>
      <c r="I31" s="116">
        <v>1.2</v>
      </c>
      <c r="J31" s="116">
        <v>1.95</v>
      </c>
      <c r="K31" s="113">
        <f>L31+M31+N31+O31</f>
        <v>14.17</v>
      </c>
      <c r="L31" s="115">
        <v>1.45</v>
      </c>
      <c r="M31" s="116">
        <v>9.7799999999999994</v>
      </c>
      <c r="N31" s="116">
        <v>0.28000000000000003</v>
      </c>
      <c r="O31" s="117">
        <v>2.66</v>
      </c>
    </row>
    <row r="32" spans="1:15" ht="24.75" customHeight="1" thickBot="1" x14ac:dyDescent="0.25">
      <c r="A32" s="16" t="s">
        <v>87</v>
      </c>
      <c r="B32" s="17">
        <v>1</v>
      </c>
      <c r="C32" s="80">
        <f>C31*E9*8</f>
        <v>141466.4</v>
      </c>
      <c r="D32" s="19">
        <f>D31*E9*11</f>
        <v>8050</v>
      </c>
      <c r="E32" s="63">
        <f>F32+K32</f>
        <v>135611</v>
      </c>
      <c r="F32" s="63">
        <f>G32+H32+I32+J32</f>
        <v>74159</v>
      </c>
      <c r="G32" s="81">
        <f>G31/C31*C32</f>
        <v>47748</v>
      </c>
      <c r="H32" s="22">
        <f>H31/C31*C32</f>
        <v>12750</v>
      </c>
      <c r="I32" s="22">
        <f>I31/C31*C32</f>
        <v>5204</v>
      </c>
      <c r="J32" s="23">
        <f>J31/C31*C32</f>
        <v>8457</v>
      </c>
      <c r="K32" s="134">
        <f>L32+M32+N32+O32</f>
        <v>61452</v>
      </c>
      <c r="L32" s="82">
        <f>L31/C31*C32</f>
        <v>6288</v>
      </c>
      <c r="M32" s="25">
        <f>M31/C31*C32</f>
        <v>42414</v>
      </c>
      <c r="N32" s="25">
        <f>N31/C31*C32</f>
        <v>1214</v>
      </c>
      <c r="O32" s="26">
        <f>O31/C31*C32</f>
        <v>11536</v>
      </c>
    </row>
    <row r="33" spans="1:15" ht="26.25" customHeight="1" thickBot="1" x14ac:dyDescent="0.25">
      <c r="A33" s="126" t="s">
        <v>86</v>
      </c>
      <c r="B33" s="127">
        <f>(C33/C32)%*100</f>
        <v>0.58940000000000003</v>
      </c>
      <c r="C33" s="128">
        <v>83376.5</v>
      </c>
      <c r="D33" s="129">
        <f>D31/C31*C33</f>
        <v>3451</v>
      </c>
      <c r="E33" s="130">
        <f>F33+K33</f>
        <v>79926</v>
      </c>
      <c r="F33" s="130">
        <f>G33+H33+I33+J33</f>
        <v>43707</v>
      </c>
      <c r="G33" s="131">
        <f>G31/C31*C33</f>
        <v>28141</v>
      </c>
      <c r="H33" s="132">
        <f>H31/C31*C33</f>
        <v>7515</v>
      </c>
      <c r="I33" s="132">
        <f>I31/C31*C33</f>
        <v>3067</v>
      </c>
      <c r="J33" s="133">
        <f>J31/C31*C33</f>
        <v>4984</v>
      </c>
      <c r="K33" s="135">
        <f t="shared" ref="K33:K35" si="0">L33+M33+N33+O33</f>
        <v>36219</v>
      </c>
      <c r="L33" s="131">
        <f>L31/C31*C33</f>
        <v>3706</v>
      </c>
      <c r="M33" s="132">
        <f>M31/C31*C33</f>
        <v>24998</v>
      </c>
      <c r="N33" s="132">
        <f>N31/C31*C33</f>
        <v>716</v>
      </c>
      <c r="O33" s="133">
        <f>O31/C31*C33</f>
        <v>6799</v>
      </c>
    </row>
    <row r="34" spans="1:15" ht="34.5" customHeight="1" thickBot="1" x14ac:dyDescent="0.25">
      <c r="A34" s="119" t="s">
        <v>85</v>
      </c>
      <c r="B34" s="120"/>
      <c r="C34" s="121">
        <f>D34+E34</f>
        <v>118295</v>
      </c>
      <c r="D34" s="122">
        <f>D32</f>
        <v>8050</v>
      </c>
      <c r="E34" s="121">
        <f>F34+K34</f>
        <v>110245</v>
      </c>
      <c r="F34" s="121">
        <f>G34+H34+I34+J34</f>
        <v>48793</v>
      </c>
      <c r="G34" s="123">
        <f>1951.56</f>
        <v>1952</v>
      </c>
      <c r="H34" s="124">
        <f>22091.91+13189.29</f>
        <v>35281</v>
      </c>
      <c r="I34" s="124">
        <f>5991.46+5569</f>
        <v>11560</v>
      </c>
      <c r="J34" s="125"/>
      <c r="K34" s="136">
        <f t="shared" si="0"/>
        <v>61452</v>
      </c>
      <c r="L34" s="123">
        <f t="shared" ref="L34:O34" si="1">L32</f>
        <v>6288</v>
      </c>
      <c r="M34" s="124">
        <f t="shared" si="1"/>
        <v>42414</v>
      </c>
      <c r="N34" s="124">
        <f t="shared" si="1"/>
        <v>1214</v>
      </c>
      <c r="O34" s="125">
        <f t="shared" si="1"/>
        <v>11536</v>
      </c>
    </row>
    <row r="35" spans="1:15" ht="24.75" customHeight="1" thickBot="1" x14ac:dyDescent="0.25">
      <c r="A35" s="69" t="s">
        <v>15</v>
      </c>
      <c r="B35" s="70"/>
      <c r="C35" s="83">
        <f>C34-C33</f>
        <v>34919</v>
      </c>
      <c r="D35" s="40">
        <f>D34-D33</f>
        <v>4599</v>
      </c>
      <c r="E35" s="83">
        <f>F35+K35</f>
        <v>30319</v>
      </c>
      <c r="F35" s="83">
        <f>G35+H35+I35+J35</f>
        <v>5086</v>
      </c>
      <c r="G35" s="84">
        <f>G34-G33</f>
        <v>-26189</v>
      </c>
      <c r="H35" s="40">
        <f>H34-H33</f>
        <v>27766</v>
      </c>
      <c r="I35" s="40">
        <f>I34-I33</f>
        <v>8493</v>
      </c>
      <c r="J35" s="72">
        <f>J34-J33</f>
        <v>-4984</v>
      </c>
      <c r="K35" s="238">
        <f t="shared" si="0"/>
        <v>25233</v>
      </c>
      <c r="L35" s="85">
        <f>L34-L33</f>
        <v>2582</v>
      </c>
      <c r="M35" s="86">
        <f t="shared" ref="M35:O35" si="2">M34-M33</f>
        <v>17416</v>
      </c>
      <c r="N35" s="86">
        <f t="shared" si="2"/>
        <v>498</v>
      </c>
      <c r="O35" s="109">
        <f t="shared" si="2"/>
        <v>4737</v>
      </c>
    </row>
    <row r="36" spans="1:15" s="2" customFormat="1" ht="27.75" customHeight="1" thickBot="1" x14ac:dyDescent="0.25">
      <c r="A36" s="286" t="s">
        <v>84</v>
      </c>
      <c r="B36" s="287"/>
      <c r="C36" s="287"/>
      <c r="D36" s="287"/>
      <c r="E36" s="288">
        <v>58350.8</v>
      </c>
      <c r="F36" s="289"/>
      <c r="G36" s="76"/>
      <c r="H36" s="76"/>
      <c r="I36" s="76"/>
      <c r="J36" s="76"/>
      <c r="K36" s="87"/>
      <c r="L36" s="76"/>
      <c r="M36" s="76"/>
      <c r="N36" s="76"/>
      <c r="O36" s="76"/>
    </row>
    <row r="37" spans="1:15" x14ac:dyDescent="0.2">
      <c r="D37" s="88"/>
    </row>
    <row r="38" spans="1:15" s="2" customFormat="1" hidden="1" x14ac:dyDescent="0.2">
      <c r="A38" s="311" t="s">
        <v>16</v>
      </c>
      <c r="B38" s="314" t="s">
        <v>17</v>
      </c>
      <c r="C38" s="303"/>
      <c r="D38" s="309"/>
      <c r="E38" s="303"/>
      <c r="F38" s="303"/>
      <c r="G38" s="310"/>
      <c r="H38" s="310"/>
      <c r="I38" s="310"/>
      <c r="J38" s="310"/>
      <c r="K38" s="303"/>
      <c r="L38" s="310"/>
      <c r="M38" s="310"/>
      <c r="N38" s="310"/>
      <c r="O38" s="310"/>
    </row>
    <row r="39" spans="1:15" s="2" customFormat="1" ht="12.75" hidden="1" customHeight="1" x14ac:dyDescent="0.2">
      <c r="A39" s="312"/>
      <c r="B39" s="315"/>
      <c r="C39" s="303"/>
      <c r="D39" s="309"/>
      <c r="E39" s="303"/>
      <c r="F39" s="303"/>
      <c r="G39" s="309"/>
      <c r="H39" s="309"/>
      <c r="I39" s="309"/>
      <c r="J39" s="309"/>
      <c r="K39" s="303"/>
      <c r="L39" s="309"/>
      <c r="M39" s="309"/>
      <c r="N39" s="309"/>
      <c r="O39" s="309"/>
    </row>
    <row r="40" spans="1:15" s="89" customFormat="1" ht="60" hidden="1" customHeight="1" x14ac:dyDescent="0.2">
      <c r="A40" s="313"/>
      <c r="B40" s="316"/>
      <c r="C40" s="303"/>
      <c r="D40" s="309"/>
      <c r="E40" s="303"/>
      <c r="F40" s="303"/>
      <c r="G40" s="309"/>
      <c r="H40" s="309"/>
      <c r="I40" s="309"/>
      <c r="J40" s="309"/>
      <c r="K40" s="303"/>
      <c r="L40" s="309"/>
      <c r="M40" s="309"/>
      <c r="N40" s="309"/>
      <c r="O40" s="309"/>
    </row>
    <row r="41" spans="1:15" hidden="1" x14ac:dyDescent="0.2">
      <c r="A41" s="90" t="s">
        <v>14</v>
      </c>
      <c r="B41" s="91">
        <f>2.2</f>
        <v>2.2000000000000002</v>
      </c>
      <c r="C41" s="92"/>
      <c r="D41" s="93"/>
      <c r="E41" s="94"/>
      <c r="F41" s="95"/>
      <c r="G41" s="95"/>
      <c r="H41" s="95"/>
      <c r="I41" s="95"/>
      <c r="J41" s="95"/>
      <c r="K41" s="94"/>
      <c r="L41" s="95"/>
      <c r="M41" s="95"/>
      <c r="N41" s="95"/>
      <c r="O41" s="95"/>
    </row>
    <row r="42" spans="1:15" s="89" customFormat="1" ht="31.5" hidden="1" x14ac:dyDescent="0.2">
      <c r="A42" s="96" t="s">
        <v>18</v>
      </c>
      <c r="B42" s="97">
        <f>'[1]8 марта,8,10,12'!$G$272</f>
        <v>47995</v>
      </c>
      <c r="C42" s="98"/>
      <c r="D42" s="99"/>
      <c r="E42" s="51"/>
      <c r="F42" s="51"/>
      <c r="G42" s="99"/>
      <c r="H42" s="99"/>
      <c r="I42" s="99"/>
      <c r="J42" s="99"/>
      <c r="K42" s="100"/>
      <c r="L42" s="99"/>
      <c r="M42" s="99"/>
      <c r="N42" s="99"/>
      <c r="O42" s="99"/>
    </row>
    <row r="43" spans="1:15" s="2" customFormat="1" ht="31.5" hidden="1" x14ac:dyDescent="0.2">
      <c r="A43" s="101" t="s">
        <v>19</v>
      </c>
      <c r="B43" s="102">
        <f>'[1]8 марта,8,10,12'!$K$272</f>
        <v>33417</v>
      </c>
      <c r="C43" s="98"/>
      <c r="D43" s="99"/>
      <c r="E43" s="51"/>
      <c r="F43" s="51"/>
      <c r="G43" s="99"/>
      <c r="H43" s="99"/>
      <c r="I43" s="99"/>
      <c r="J43" s="99"/>
      <c r="K43" s="100"/>
      <c r="L43" s="99"/>
      <c r="M43" s="99"/>
      <c r="N43" s="99"/>
      <c r="O43" s="99"/>
    </row>
    <row r="44" spans="1:15" s="2" customFormat="1" ht="31.5" hidden="1" x14ac:dyDescent="0.2">
      <c r="A44" s="103" t="s">
        <v>20</v>
      </c>
      <c r="B44" s="104">
        <f>B42</f>
        <v>47995</v>
      </c>
      <c r="C44" s="98"/>
      <c r="D44" s="99"/>
      <c r="E44" s="51"/>
      <c r="F44" s="51"/>
      <c r="G44" s="99"/>
      <c r="H44" s="99"/>
      <c r="I44" s="99"/>
      <c r="J44" s="99"/>
      <c r="K44" s="100"/>
      <c r="L44" s="99"/>
      <c r="M44" s="99"/>
      <c r="N44" s="99"/>
      <c r="O44" s="99"/>
    </row>
    <row r="45" spans="1:15" s="2" customFormat="1" ht="21.75" hidden="1" thickBot="1" x14ac:dyDescent="0.25">
      <c r="A45" s="105" t="s">
        <v>15</v>
      </c>
      <c r="B45" s="106">
        <f>B44-B43</f>
        <v>14578</v>
      </c>
      <c r="C45" s="107"/>
      <c r="D45" s="52"/>
      <c r="E45" s="51"/>
      <c r="F45" s="51"/>
      <c r="G45" s="52"/>
      <c r="H45" s="52"/>
      <c r="I45" s="52"/>
      <c r="J45" s="52"/>
      <c r="K45" s="100"/>
      <c r="L45" s="54"/>
      <c r="M45" s="54"/>
      <c r="N45" s="54"/>
      <c r="O45" s="54"/>
    </row>
    <row r="46" spans="1:15" s="2" customFormat="1" ht="18.75" hidden="1" customHeight="1" x14ac:dyDescent="0.2">
      <c r="A46" s="108"/>
      <c r="B46" s="52"/>
      <c r="C46" s="107"/>
      <c r="D46" s="52"/>
      <c r="E46" s="51"/>
      <c r="F46" s="51"/>
      <c r="G46" s="52"/>
      <c r="H46" s="52"/>
      <c r="I46" s="52"/>
      <c r="J46" s="52"/>
      <c r="K46" s="100"/>
      <c r="L46" s="54"/>
      <c r="M46" s="54"/>
      <c r="N46" s="54"/>
      <c r="O46" s="54"/>
    </row>
    <row r="48" spans="1:15" x14ac:dyDescent="0.2">
      <c r="B48" s="1" t="s">
        <v>21</v>
      </c>
      <c r="H48" s="1" t="s">
        <v>23</v>
      </c>
    </row>
    <row r="50" spans="2:12" x14ac:dyDescent="0.2">
      <c r="B50" s="1" t="s">
        <v>22</v>
      </c>
      <c r="H50" s="1" t="s">
        <v>82</v>
      </c>
      <c r="L50" s="110"/>
    </row>
    <row r="52" spans="2:12" x14ac:dyDescent="0.2">
      <c r="B52" s="1" t="s">
        <v>50</v>
      </c>
      <c r="H52" s="1" t="s">
        <v>51</v>
      </c>
    </row>
  </sheetData>
  <mergeCells count="38">
    <mergeCell ref="I39:I40"/>
    <mergeCell ref="J39:J40"/>
    <mergeCell ref="L39:L40"/>
    <mergeCell ref="M39:M40"/>
    <mergeCell ref="N39:N40"/>
    <mergeCell ref="A38:A40"/>
    <mergeCell ref="B38:B40"/>
    <mergeCell ref="C38:C40"/>
    <mergeCell ref="D38:D40"/>
    <mergeCell ref="E38:E40"/>
    <mergeCell ref="F38:F40"/>
    <mergeCell ref="L10:O10"/>
    <mergeCell ref="G11:G12"/>
    <mergeCell ref="H11:H12"/>
    <mergeCell ref="I11:I12"/>
    <mergeCell ref="J11:J12"/>
    <mergeCell ref="L11:L12"/>
    <mergeCell ref="M11:M12"/>
    <mergeCell ref="N11:N12"/>
    <mergeCell ref="O11:O12"/>
    <mergeCell ref="O39:O40"/>
    <mergeCell ref="G38:J38"/>
    <mergeCell ref="K38:K40"/>
    <mergeCell ref="L38:O38"/>
    <mergeCell ref="G39:G40"/>
    <mergeCell ref="H39:H40"/>
    <mergeCell ref="A36:D36"/>
    <mergeCell ref="E36:F36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</mergeCells>
  <pageMargins left="0.11811023622047245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A52" sqref="A52:XFD152"/>
    </sheetView>
  </sheetViews>
  <sheetFormatPr defaultRowHeight="12.75" x14ac:dyDescent="0.2"/>
  <cols>
    <col min="1" max="1" width="6.28515625" style="210" customWidth="1"/>
    <col min="2" max="2" width="8.85546875" style="211" customWidth="1"/>
    <col min="3" max="3" width="51.85546875" style="212" customWidth="1"/>
    <col min="4" max="4" width="7.85546875" style="213" customWidth="1"/>
    <col min="5" max="5" width="10" style="213" customWidth="1"/>
    <col min="6" max="6" width="11.42578125" style="214" customWidth="1"/>
    <col min="7" max="7" width="10" style="215" customWidth="1"/>
    <col min="9" max="9" width="10.140625" bestFit="1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7" ht="15.75" x14ac:dyDescent="0.25">
      <c r="A1" s="324" t="s">
        <v>26</v>
      </c>
      <c r="B1" s="324"/>
      <c r="C1" s="324"/>
      <c r="D1" s="324"/>
      <c r="E1" s="324"/>
      <c r="F1" s="324"/>
      <c r="G1" s="324"/>
    </row>
    <row r="2" spans="1:7" ht="18.75" thickBot="1" x14ac:dyDescent="0.3">
      <c r="A2" s="329" t="s">
        <v>52</v>
      </c>
      <c r="B2" s="329"/>
      <c r="C2" s="329"/>
      <c r="D2" s="329"/>
      <c r="E2" s="329"/>
      <c r="F2" s="329"/>
      <c r="G2" s="329"/>
    </row>
    <row r="3" spans="1:7" ht="27" thickBot="1" x14ac:dyDescent="0.25">
      <c r="A3" s="330" t="s">
        <v>55</v>
      </c>
      <c r="B3" s="331"/>
      <c r="C3" s="331"/>
      <c r="D3" s="331"/>
      <c r="E3" s="331"/>
      <c r="F3" s="331"/>
      <c r="G3" s="332"/>
    </row>
    <row r="4" spans="1:7" ht="13.5" thickBot="1" x14ac:dyDescent="0.25">
      <c r="A4" s="141" t="s">
        <v>27</v>
      </c>
      <c r="B4" s="142" t="s">
        <v>28</v>
      </c>
      <c r="C4" s="143" t="s">
        <v>29</v>
      </c>
      <c r="D4" s="144" t="s">
        <v>30</v>
      </c>
      <c r="E4" s="145" t="s">
        <v>31</v>
      </c>
      <c r="F4" s="146" t="s">
        <v>32</v>
      </c>
      <c r="G4" s="147" t="s">
        <v>76</v>
      </c>
    </row>
    <row r="5" spans="1:7" x14ac:dyDescent="0.2">
      <c r="A5" s="148"/>
      <c r="B5" s="149"/>
      <c r="C5" s="166" t="s">
        <v>33</v>
      </c>
      <c r="D5" s="145"/>
      <c r="E5" s="145"/>
      <c r="F5" s="150"/>
      <c r="G5" s="151"/>
    </row>
    <row r="6" spans="1:7" ht="15.75" x14ac:dyDescent="0.2">
      <c r="A6" s="152"/>
      <c r="B6" s="247"/>
      <c r="C6" s="157"/>
      <c r="D6" s="168"/>
      <c r="E6" s="158"/>
      <c r="F6" s="248"/>
      <c r="G6" s="222"/>
    </row>
    <row r="7" spans="1:7" ht="13.5" thickBot="1" x14ac:dyDescent="0.25">
      <c r="A7" s="160"/>
      <c r="B7" s="161"/>
      <c r="C7" s="223"/>
      <c r="D7" s="162"/>
      <c r="E7" s="163" t="s">
        <v>39</v>
      </c>
      <c r="F7" s="164">
        <f>SUM(F6:F6)</f>
        <v>0</v>
      </c>
      <c r="G7" s="165"/>
    </row>
    <row r="8" spans="1:7" x14ac:dyDescent="0.2">
      <c r="A8" s="199"/>
      <c r="B8" s="224"/>
      <c r="C8" s="166" t="s">
        <v>33</v>
      </c>
      <c r="D8" s="225"/>
      <c r="E8" s="226"/>
      <c r="F8" s="227"/>
      <c r="G8" s="228"/>
    </row>
    <row r="9" spans="1:7" ht="15.75" x14ac:dyDescent="0.2">
      <c r="A9" s="152"/>
      <c r="B9" s="245"/>
      <c r="C9" s="186" t="s">
        <v>40</v>
      </c>
      <c r="D9" s="229"/>
      <c r="E9" s="155"/>
      <c r="F9" s="230"/>
      <c r="G9" s="231"/>
    </row>
    <row r="10" spans="1:7" ht="18.75" customHeight="1" x14ac:dyDescent="0.2">
      <c r="A10" s="152"/>
      <c r="B10" s="274" t="s">
        <v>34</v>
      </c>
      <c r="C10" s="275" t="s">
        <v>61</v>
      </c>
      <c r="D10" s="269" t="s">
        <v>35</v>
      </c>
      <c r="E10" s="269">
        <v>542.1</v>
      </c>
      <c r="F10" s="276">
        <f>E10*1.8</f>
        <v>975.78</v>
      </c>
      <c r="G10" s="279">
        <v>1.8</v>
      </c>
    </row>
    <row r="11" spans="1:7" ht="27.75" customHeight="1" x14ac:dyDescent="0.2">
      <c r="A11" s="152"/>
      <c r="B11" s="274" t="s">
        <v>37</v>
      </c>
      <c r="C11" s="277" t="s">
        <v>62</v>
      </c>
      <c r="D11" s="269" t="s">
        <v>35</v>
      </c>
      <c r="E11" s="269">
        <v>542.1</v>
      </c>
      <c r="F11" s="276">
        <f>E11*1.8</f>
        <v>975.78</v>
      </c>
      <c r="G11" s="279">
        <v>1.8</v>
      </c>
    </row>
    <row r="12" spans="1:7" ht="13.5" thickBot="1" x14ac:dyDescent="0.25">
      <c r="A12" s="160"/>
      <c r="B12" s="161"/>
      <c r="C12" s="232"/>
      <c r="D12" s="189"/>
      <c r="E12" s="163" t="s">
        <v>39</v>
      </c>
      <c r="F12" s="164">
        <f>SUM(F10:F11)</f>
        <v>1951.56</v>
      </c>
      <c r="G12" s="165"/>
    </row>
    <row r="13" spans="1:7" x14ac:dyDescent="0.2">
      <c r="A13" s="170"/>
      <c r="B13" s="240"/>
      <c r="C13" s="182" t="s">
        <v>41</v>
      </c>
      <c r="D13" s="183"/>
      <c r="E13" s="183"/>
      <c r="F13" s="233"/>
      <c r="G13" s="173"/>
    </row>
    <row r="14" spans="1:7" x14ac:dyDescent="0.2">
      <c r="A14" s="170"/>
      <c r="B14" s="258" t="s">
        <v>34</v>
      </c>
      <c r="C14" s="252" t="s">
        <v>63</v>
      </c>
      <c r="D14" s="183" t="s">
        <v>42</v>
      </c>
      <c r="E14" s="183">
        <v>5</v>
      </c>
      <c r="F14" s="253">
        <v>391.98</v>
      </c>
      <c r="G14" s="173"/>
    </row>
    <row r="15" spans="1:7" x14ac:dyDescent="0.2">
      <c r="A15" s="170"/>
      <c r="B15" s="327" t="s">
        <v>64</v>
      </c>
      <c r="C15" s="252" t="s">
        <v>65</v>
      </c>
      <c r="D15" s="183" t="s">
        <v>36</v>
      </c>
      <c r="E15" s="183">
        <v>1</v>
      </c>
      <c r="F15" s="325">
        <v>2014.81</v>
      </c>
      <c r="G15" s="173"/>
    </row>
    <row r="16" spans="1:7" x14ac:dyDescent="0.2">
      <c r="A16" s="170"/>
      <c r="B16" s="328"/>
      <c r="C16" s="252" t="s">
        <v>66</v>
      </c>
      <c r="D16" s="183" t="s">
        <v>36</v>
      </c>
      <c r="E16" s="183">
        <v>1</v>
      </c>
      <c r="F16" s="326"/>
      <c r="G16" s="173"/>
    </row>
    <row r="17" spans="1:9" ht="16.5" customHeight="1" x14ac:dyDescent="0.2">
      <c r="A17" s="237"/>
      <c r="B17" s="336" t="s">
        <v>37</v>
      </c>
      <c r="C17" s="251" t="s">
        <v>67</v>
      </c>
      <c r="D17" s="176" t="s">
        <v>35</v>
      </c>
      <c r="E17" s="176">
        <v>2.512</v>
      </c>
      <c r="F17" s="323">
        <v>3984.15</v>
      </c>
      <c r="G17" s="173"/>
    </row>
    <row r="18" spans="1:9" ht="15.75" customHeight="1" x14ac:dyDescent="0.2">
      <c r="A18" s="237"/>
      <c r="B18" s="337"/>
      <c r="C18" s="251" t="s">
        <v>68</v>
      </c>
      <c r="D18" s="176" t="s">
        <v>36</v>
      </c>
      <c r="E18" s="176">
        <v>2</v>
      </c>
      <c r="F18" s="319"/>
      <c r="G18" s="234"/>
    </row>
    <row r="19" spans="1:9" ht="15" customHeight="1" x14ac:dyDescent="0.2">
      <c r="A19" s="237"/>
      <c r="B19" s="337"/>
      <c r="C19" s="281" t="s">
        <v>78</v>
      </c>
      <c r="D19" s="282" t="s">
        <v>36</v>
      </c>
      <c r="E19" s="283">
        <v>1</v>
      </c>
      <c r="F19" s="333">
        <v>15700.97</v>
      </c>
      <c r="G19" s="250"/>
    </row>
    <row r="20" spans="1:9" ht="13.5" customHeight="1" x14ac:dyDescent="0.2">
      <c r="A20" s="237"/>
      <c r="B20" s="337"/>
      <c r="C20" s="281" t="s">
        <v>79</v>
      </c>
      <c r="D20" s="282" t="s">
        <v>36</v>
      </c>
      <c r="E20" s="283">
        <v>3</v>
      </c>
      <c r="F20" s="334"/>
      <c r="G20" s="250"/>
    </row>
    <row r="21" spans="1:9" ht="14.25" customHeight="1" x14ac:dyDescent="0.2">
      <c r="A21" s="237"/>
      <c r="B21" s="337"/>
      <c r="C21" s="281" t="s">
        <v>80</v>
      </c>
      <c r="D21" s="282" t="s">
        <v>36</v>
      </c>
      <c r="E21" s="283">
        <v>1</v>
      </c>
      <c r="F21" s="334"/>
      <c r="G21" s="250"/>
    </row>
    <row r="22" spans="1:9" ht="12.75" customHeight="1" x14ac:dyDescent="0.2">
      <c r="A22" s="237"/>
      <c r="B22" s="338"/>
      <c r="C22" s="284" t="s">
        <v>81</v>
      </c>
      <c r="D22" s="285" t="s">
        <v>42</v>
      </c>
      <c r="E22" s="283">
        <v>10</v>
      </c>
      <c r="F22" s="335"/>
      <c r="G22" s="250"/>
    </row>
    <row r="23" spans="1:9" ht="13.5" thickBot="1" x14ac:dyDescent="0.25">
      <c r="A23" s="177"/>
      <c r="B23" s="178"/>
      <c r="C23" s="179"/>
      <c r="D23" s="180"/>
      <c r="E23" s="163" t="s">
        <v>39</v>
      </c>
      <c r="F23" s="164">
        <f>SUM(F14:F22)</f>
        <v>22091.91</v>
      </c>
      <c r="G23" s="181"/>
    </row>
    <row r="24" spans="1:9" x14ac:dyDescent="0.2">
      <c r="A24" s="170"/>
      <c r="B24" s="240"/>
      <c r="C24" s="182" t="s">
        <v>41</v>
      </c>
      <c r="D24" s="183"/>
      <c r="E24" s="183"/>
      <c r="F24" s="184"/>
      <c r="G24" s="185"/>
    </row>
    <row r="25" spans="1:9" x14ac:dyDescent="0.2">
      <c r="A25" s="170"/>
      <c r="B25" s="240"/>
      <c r="C25" s="186" t="s">
        <v>40</v>
      </c>
      <c r="D25" s="172"/>
      <c r="E25" s="172"/>
      <c r="F25" s="187"/>
      <c r="G25" s="185"/>
      <c r="I25" s="169">
        <f>F23+F28</f>
        <v>35281.199999999997</v>
      </c>
    </row>
    <row r="26" spans="1:9" ht="28.5" customHeight="1" x14ac:dyDescent="0.2">
      <c r="A26" s="170"/>
      <c r="B26" s="266" t="s">
        <v>34</v>
      </c>
      <c r="C26" s="267" t="s">
        <v>59</v>
      </c>
      <c r="D26" s="268" t="s">
        <v>35</v>
      </c>
      <c r="E26" s="269">
        <v>542.1</v>
      </c>
      <c r="F26" s="270">
        <f>E26*G26</f>
        <v>292.73</v>
      </c>
      <c r="G26" s="280">
        <v>0.54</v>
      </c>
    </row>
    <row r="27" spans="1:9" ht="42" customHeight="1" x14ac:dyDescent="0.2">
      <c r="A27" s="170"/>
      <c r="B27" s="266" t="s">
        <v>37</v>
      </c>
      <c r="C27" s="271" t="s">
        <v>60</v>
      </c>
      <c r="D27" s="272" t="s">
        <v>35</v>
      </c>
      <c r="E27" s="269">
        <v>542.1</v>
      </c>
      <c r="F27" s="273">
        <f>E27*G27</f>
        <v>12896.56</v>
      </c>
      <c r="G27" s="280">
        <v>23.79</v>
      </c>
    </row>
    <row r="28" spans="1:9" ht="13.5" thickBot="1" x14ac:dyDescent="0.25">
      <c r="A28" s="160"/>
      <c r="B28" s="161"/>
      <c r="C28" s="188"/>
      <c r="D28" s="189"/>
      <c r="E28" s="190" t="s">
        <v>39</v>
      </c>
      <c r="F28" s="164">
        <f>SUM(F26:F27)</f>
        <v>13189.29</v>
      </c>
      <c r="G28" s="165"/>
    </row>
    <row r="29" spans="1:9" x14ac:dyDescent="0.2">
      <c r="A29" s="152"/>
      <c r="B29" s="259"/>
      <c r="C29" s="191" t="s">
        <v>43</v>
      </c>
      <c r="D29" s="256"/>
      <c r="E29" s="256"/>
      <c r="F29" s="192"/>
      <c r="G29" s="167"/>
    </row>
    <row r="30" spans="1:9" ht="15.75" x14ac:dyDescent="0.2">
      <c r="A30" s="156"/>
      <c r="B30" s="193"/>
      <c r="C30" s="175"/>
      <c r="D30" s="176"/>
      <c r="E30" s="176"/>
      <c r="F30" s="194"/>
      <c r="G30" s="159"/>
    </row>
    <row r="31" spans="1:9" ht="13.5" thickBot="1" x14ac:dyDescent="0.25">
      <c r="A31" s="160"/>
      <c r="B31" s="161"/>
      <c r="C31" s="203"/>
      <c r="D31" s="189"/>
      <c r="E31" s="190" t="s">
        <v>39</v>
      </c>
      <c r="F31" s="164">
        <f>SUM(F30:F30)</f>
        <v>0</v>
      </c>
      <c r="G31" s="165"/>
    </row>
    <row r="32" spans="1:9" x14ac:dyDescent="0.2">
      <c r="A32" s="152"/>
      <c r="B32" s="259"/>
      <c r="C32" s="171" t="s">
        <v>45</v>
      </c>
      <c r="D32" s="256"/>
      <c r="E32" s="256"/>
      <c r="F32" s="192"/>
      <c r="G32" s="167"/>
    </row>
    <row r="33" spans="1:16" ht="15.75" x14ac:dyDescent="0.2">
      <c r="A33" s="153"/>
      <c r="B33" s="320" t="s">
        <v>34</v>
      </c>
      <c r="C33" s="196" t="s">
        <v>69</v>
      </c>
      <c r="D33" s="197" t="s">
        <v>36</v>
      </c>
      <c r="E33" s="197">
        <v>2</v>
      </c>
      <c r="F33" s="317">
        <v>2334.9499999999998</v>
      </c>
      <c r="G33" s="198"/>
    </row>
    <row r="34" spans="1:16" ht="15.75" x14ac:dyDescent="0.2">
      <c r="A34" s="153"/>
      <c r="B34" s="321"/>
      <c r="C34" s="196" t="s">
        <v>70</v>
      </c>
      <c r="D34" s="197" t="s">
        <v>36</v>
      </c>
      <c r="E34" s="197">
        <v>5</v>
      </c>
      <c r="F34" s="318"/>
      <c r="G34" s="198"/>
    </row>
    <row r="35" spans="1:16" ht="12.75" customHeight="1" x14ac:dyDescent="0.25">
      <c r="A35" s="153"/>
      <c r="B35" s="322"/>
      <c r="C35" s="235" t="s">
        <v>71</v>
      </c>
      <c r="D35" s="236" t="s">
        <v>36</v>
      </c>
      <c r="E35" s="236">
        <v>5</v>
      </c>
      <c r="F35" s="319"/>
      <c r="G35" s="198"/>
    </row>
    <row r="36" spans="1:16" ht="15.75" x14ac:dyDescent="0.25">
      <c r="A36" s="153"/>
      <c r="B36" s="320" t="s">
        <v>72</v>
      </c>
      <c r="C36" s="235" t="s">
        <v>77</v>
      </c>
      <c r="D36" s="236" t="s">
        <v>36</v>
      </c>
      <c r="E36" s="236">
        <v>2</v>
      </c>
      <c r="F36" s="323">
        <v>764.35</v>
      </c>
      <c r="G36" s="198"/>
    </row>
    <row r="37" spans="1:16" ht="15.75" x14ac:dyDescent="0.25">
      <c r="A37" s="153"/>
      <c r="B37" s="321"/>
      <c r="C37" s="235" t="s">
        <v>73</v>
      </c>
      <c r="D37" s="236" t="s">
        <v>36</v>
      </c>
      <c r="E37" s="236">
        <v>4</v>
      </c>
      <c r="F37" s="318"/>
      <c r="G37" s="198"/>
    </row>
    <row r="38" spans="1:16" ht="15.75" x14ac:dyDescent="0.25">
      <c r="A38" s="153"/>
      <c r="B38" s="322"/>
      <c r="C38" s="235" t="s">
        <v>74</v>
      </c>
      <c r="D38" s="236"/>
      <c r="E38" s="236"/>
      <c r="F38" s="319"/>
      <c r="G38" s="198"/>
    </row>
    <row r="39" spans="1:16" ht="15.75" x14ac:dyDescent="0.25">
      <c r="A39" s="153"/>
      <c r="B39" s="320" t="s">
        <v>44</v>
      </c>
      <c r="C39" s="235" t="s">
        <v>75</v>
      </c>
      <c r="D39" s="236" t="s">
        <v>36</v>
      </c>
      <c r="E39" s="236">
        <v>7</v>
      </c>
      <c r="F39" s="257">
        <v>1717</v>
      </c>
      <c r="G39" s="198"/>
    </row>
    <row r="40" spans="1:16" ht="15.75" x14ac:dyDescent="0.25">
      <c r="A40" s="153"/>
      <c r="B40" s="322"/>
      <c r="C40" s="235" t="s">
        <v>75</v>
      </c>
      <c r="D40" s="236" t="s">
        <v>36</v>
      </c>
      <c r="E40" s="236">
        <v>1</v>
      </c>
      <c r="F40" s="257">
        <v>245.28</v>
      </c>
      <c r="G40" s="198"/>
    </row>
    <row r="41" spans="1:16" ht="15.75" x14ac:dyDescent="0.25">
      <c r="A41" s="153"/>
      <c r="B41" s="246" t="s">
        <v>38</v>
      </c>
      <c r="C41" s="235" t="s">
        <v>75</v>
      </c>
      <c r="D41" s="236" t="s">
        <v>36</v>
      </c>
      <c r="E41" s="236">
        <v>3</v>
      </c>
      <c r="F41" s="254">
        <v>929.88</v>
      </c>
      <c r="G41" s="198"/>
    </row>
    <row r="42" spans="1:16" s="249" customFormat="1" ht="13.5" thickBot="1" x14ac:dyDescent="0.25">
      <c r="A42" s="160"/>
      <c r="B42" s="161"/>
      <c r="C42" s="203"/>
      <c r="D42" s="189"/>
      <c r="E42" s="190" t="s">
        <v>39</v>
      </c>
      <c r="F42" s="164">
        <f>SUM(F33:F41)</f>
        <v>5991.46</v>
      </c>
      <c r="G42" s="165"/>
      <c r="H42" s="174"/>
      <c r="I42" s="174"/>
      <c r="J42" s="174"/>
      <c r="K42" s="174"/>
      <c r="L42" s="174"/>
      <c r="M42" s="174"/>
      <c r="N42" s="174"/>
      <c r="O42" s="174"/>
      <c r="P42" s="174"/>
    </row>
    <row r="43" spans="1:16" s="249" customFormat="1" x14ac:dyDescent="0.2">
      <c r="A43" s="152"/>
      <c r="B43" s="259"/>
      <c r="C43" s="182" t="s">
        <v>45</v>
      </c>
      <c r="D43" s="257"/>
      <c r="E43" s="200"/>
      <c r="F43" s="201"/>
      <c r="G43" s="167"/>
      <c r="H43" s="174"/>
      <c r="I43" s="174"/>
      <c r="J43" s="174"/>
      <c r="K43" s="174"/>
      <c r="L43" s="174"/>
      <c r="M43" s="174"/>
      <c r="N43" s="174"/>
      <c r="O43" s="174"/>
      <c r="P43" s="174"/>
    </row>
    <row r="44" spans="1:16" s="249" customFormat="1" x14ac:dyDescent="0.2">
      <c r="A44" s="153"/>
      <c r="B44" s="241"/>
      <c r="C44" s="186" t="s">
        <v>40</v>
      </c>
      <c r="D44" s="255"/>
      <c r="E44" s="195"/>
      <c r="F44" s="202"/>
      <c r="G44" s="154"/>
      <c r="H44" s="174"/>
      <c r="I44" s="174"/>
      <c r="J44" s="174"/>
      <c r="K44" s="174"/>
      <c r="L44" s="174"/>
      <c r="M44" s="174"/>
      <c r="N44" s="174"/>
      <c r="O44" s="174"/>
      <c r="P44" s="174"/>
    </row>
    <row r="45" spans="1:16" s="249" customFormat="1" ht="18" customHeight="1" x14ac:dyDescent="0.2">
      <c r="A45" s="153"/>
      <c r="B45" s="260" t="s">
        <v>34</v>
      </c>
      <c r="C45" s="261" t="s">
        <v>56</v>
      </c>
      <c r="D45" s="262" t="s">
        <v>57</v>
      </c>
      <c r="E45" s="263">
        <v>2</v>
      </c>
      <c r="F45" s="264">
        <f>E45*G45</f>
        <v>3515</v>
      </c>
      <c r="G45" s="278">
        <v>1757.34</v>
      </c>
      <c r="H45" s="174"/>
      <c r="I45" s="174"/>
      <c r="J45" s="174"/>
      <c r="K45" s="174"/>
      <c r="L45" s="174"/>
      <c r="M45" s="174"/>
      <c r="N45" s="174"/>
      <c r="O45" s="174"/>
      <c r="P45" s="174"/>
    </row>
    <row r="46" spans="1:16" s="249" customFormat="1" x14ac:dyDescent="0.2">
      <c r="A46" s="153"/>
      <c r="B46" s="260" t="s">
        <v>37</v>
      </c>
      <c r="C46" s="265" t="s">
        <v>58</v>
      </c>
      <c r="D46" s="262" t="s">
        <v>36</v>
      </c>
      <c r="E46" s="263">
        <v>4</v>
      </c>
      <c r="F46" s="264">
        <f>E46*G46</f>
        <v>2054</v>
      </c>
      <c r="G46" s="278">
        <v>513.6</v>
      </c>
      <c r="H46" s="174"/>
      <c r="I46" s="174"/>
      <c r="J46" s="174"/>
      <c r="K46" s="174"/>
      <c r="L46" s="174"/>
      <c r="M46" s="174"/>
      <c r="N46" s="174"/>
      <c r="O46" s="174"/>
      <c r="P46" s="174"/>
    </row>
    <row r="47" spans="1:16" s="249" customFormat="1" ht="13.5" thickBot="1" x14ac:dyDescent="0.25">
      <c r="A47" s="160"/>
      <c r="B47" s="161"/>
      <c r="C47" s="203"/>
      <c r="D47" s="189"/>
      <c r="E47" s="190" t="s">
        <v>39</v>
      </c>
      <c r="F47" s="164">
        <f>SUM(F45:F46)</f>
        <v>5569</v>
      </c>
      <c r="G47" s="165"/>
      <c r="H47" s="174"/>
      <c r="I47" s="174"/>
      <c r="J47" s="174"/>
      <c r="K47" s="174"/>
      <c r="L47" s="174"/>
      <c r="M47" s="174"/>
      <c r="N47" s="174"/>
      <c r="O47" s="174"/>
      <c r="P47" s="174"/>
    </row>
    <row r="48" spans="1:16" s="249" customFormat="1" ht="13.5" thickBot="1" x14ac:dyDescent="0.25">
      <c r="A48" s="204"/>
      <c r="B48" s="205"/>
      <c r="C48" s="206"/>
      <c r="D48" s="205"/>
      <c r="E48" s="207" t="s">
        <v>46</v>
      </c>
      <c r="F48" s="208">
        <f>F7+F12+F23+F28+F31+F42+F47</f>
        <v>48793.22</v>
      </c>
      <c r="G48" s="209"/>
      <c r="H48" s="174"/>
      <c r="I48" s="174"/>
      <c r="J48" s="174"/>
      <c r="K48" s="174"/>
      <c r="L48" s="174"/>
      <c r="M48" s="174"/>
      <c r="N48" s="174"/>
      <c r="O48" s="174"/>
      <c r="P48" s="174"/>
    </row>
    <row r="49" spans="1:16" s="249" customFormat="1" x14ac:dyDescent="0.2">
      <c r="A49" s="138"/>
      <c r="B49" s="140"/>
      <c r="C49" s="139"/>
      <c r="D49" s="140"/>
      <c r="E49" s="242"/>
      <c r="F49" s="243"/>
      <c r="G49" s="244"/>
      <c r="H49" s="174"/>
      <c r="I49" s="174"/>
      <c r="J49" s="174"/>
      <c r="K49" s="174"/>
      <c r="L49" s="174"/>
      <c r="M49" s="174"/>
      <c r="N49" s="174"/>
      <c r="O49" s="174"/>
      <c r="P49" s="174"/>
    </row>
    <row r="50" spans="1:16" s="249" customFormat="1" x14ac:dyDescent="0.2">
      <c r="A50" s="216"/>
      <c r="B50" s="217" t="s">
        <v>21</v>
      </c>
      <c r="C50" s="218"/>
      <c r="D50" s="219" t="s">
        <v>23</v>
      </c>
      <c r="E50" s="219"/>
      <c r="F50" s="220"/>
      <c r="G50" s="221"/>
      <c r="H50" s="174"/>
      <c r="I50" s="174"/>
      <c r="J50" s="174"/>
      <c r="K50" s="174"/>
      <c r="L50" s="174"/>
      <c r="M50" s="174"/>
      <c r="N50" s="174"/>
      <c r="O50" s="174"/>
      <c r="P50" s="174"/>
    </row>
    <row r="51" spans="1:16" s="249" customFormat="1" x14ac:dyDescent="0.2">
      <c r="A51" s="216"/>
      <c r="B51" s="217"/>
      <c r="C51" s="218"/>
      <c r="D51" s="219"/>
      <c r="E51" s="219"/>
      <c r="F51" s="220"/>
      <c r="G51" s="221"/>
      <c r="H51" s="174"/>
      <c r="I51" s="174"/>
      <c r="J51" s="174"/>
      <c r="K51" s="174"/>
      <c r="L51" s="174"/>
      <c r="M51" s="174"/>
      <c r="N51" s="174"/>
      <c r="O51" s="174"/>
      <c r="P51" s="174"/>
    </row>
  </sheetData>
  <mergeCells count="13">
    <mergeCell ref="F19:F22"/>
    <mergeCell ref="B17:B22"/>
    <mergeCell ref="A1:G1"/>
    <mergeCell ref="F17:F18"/>
    <mergeCell ref="F15:F16"/>
    <mergeCell ref="B15:B16"/>
    <mergeCell ref="A2:G2"/>
    <mergeCell ref="A3:G3"/>
    <mergeCell ref="F33:F35"/>
    <mergeCell ref="B33:B35"/>
    <mergeCell ref="F36:F38"/>
    <mergeCell ref="B36:B38"/>
    <mergeCell ref="B39:B40"/>
  </mergeCells>
  <pageMargins left="0.19685039370078741" right="0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88б</vt:lpstr>
      <vt:lpstr>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2017-01-31T06:52:48Z</cp:lastPrinted>
  <dcterms:created xsi:type="dcterms:W3CDTF">2010-11-29T02:37:01Z</dcterms:created>
  <dcterms:modified xsi:type="dcterms:W3CDTF">2017-01-31T06:56:43Z</dcterms:modified>
</cp:coreProperties>
</file>