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10а" sheetId="1" r:id="rId1"/>
    <sheet name="работы" sheetId="6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<sst xmlns="http://schemas.openxmlformats.org/spreadsheetml/2006/main" count="138" uniqueCount="98">
  <si>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</si>
  <si>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</si>
  <si>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</si>
  <si>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</si>
  <si>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</si>
  <si>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</si>
  <si>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</si>
  <si>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</si>
  <si>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</si>
  <si>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</si>
  <si>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</si>
  <si>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</si>
  <si>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</si>
  <si>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</si>
  <si>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</si>
  <si>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</si>
  <si>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</si>
  <si>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</si>
  <si>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</si>
  <si>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</si>
  <si>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</si>
  <si>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</si>
  <si>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</si>
  <si>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</si>
  <si>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</si>
  <si>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</si>
  <si>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Энтузиастов, дом 10А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</si>
  <si>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</si>
  <si>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</si>
  <si>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</si>
  <si>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</si>
  <si>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</si>
  <si>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</si>
  <si>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</si>
  <si>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</si>
  <si>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июнь</t>
  </si>
  <si>
    <t>м2</t>
  </si>
  <si>
    <t>сентябрь</t>
  </si>
  <si>
    <t>октябрь</t>
  </si>
  <si>
    <t>Всего:</t>
  </si>
  <si>
    <t>Техническое обслуживание</t>
  </si>
  <si>
    <t>февраль</t>
  </si>
  <si>
    <t>м3</t>
  </si>
  <si>
    <t>апрель</t>
  </si>
  <si>
    <t>шт</t>
  </si>
  <si>
    <t>Сантехнические работы</t>
  </si>
  <si>
    <t>март</t>
  </si>
  <si>
    <t>август</t>
  </si>
  <si>
    <t>Электротехнические работы</t>
  </si>
  <si>
    <t>май</t>
  </si>
  <si>
    <t>ИТОГО:</t>
  </si>
  <si>
    <r>
      <t xml:space="preserve">ул. Энтузиастов, д.10а-  </t>
    </r>
    <r>
      <rPr>
        <b/>
        <sz val="20"/>
        <color indexed="10"/>
        <rFont val="Arial Cyr"/>
        <family val="2"/>
      </rPr>
      <t>ООО "Статус 2"</t>
    </r>
  </si>
  <si>
    <t xml:space="preserve">Благоустройство 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</si>
  <si>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</si>
  <si>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</si>
  <si>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</si>
  <si>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</si>
  <si>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</si>
  <si>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</si>
  <si>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Смена остекления .</t>
  </si>
  <si>
    <t>Смена дверных приборов пружины</t>
  </si>
  <si>
    <t>Перевязка дверного полотна с уменьшением размера по высоте</t>
  </si>
  <si>
    <t>Крепление перил лестничного марша.</t>
  </si>
  <si>
    <t>Смена дверных приборов замки навесные.</t>
  </si>
  <si>
    <t>Смена дверных приборов проушины.</t>
  </si>
  <si>
    <t>Смена дверных приборов шпингалеты</t>
  </si>
  <si>
    <t>Зашивка слухового окна плитами древесноволокнистыми твердыми 5 мм</t>
  </si>
  <si>
    <t>Укрепление проушин.</t>
  </si>
  <si>
    <t>Обшивка стен и потолка плитами древесноволокнистыми твердыми 5 мм</t>
  </si>
  <si>
    <t>Установка решеток жалюзийных .</t>
  </si>
  <si>
    <t>Ремонт слуховых окон плитами древесноволокнистыми твердыми 5 мм</t>
  </si>
  <si>
    <t>Ремонт козырька. Зашивка окна.</t>
  </si>
  <si>
    <t>Замена шифера</t>
  </si>
  <si>
    <t>Ремонт ступени</t>
  </si>
  <si>
    <t>ДВП (б/у) (зашивка окна)</t>
  </si>
  <si>
    <t>Ремонт ограждения крыльца. (доска)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</si>
  <si>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</si>
  <si>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</si>
  <si>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</si>
  <si>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</si>
  <si>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</si>
  <si>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</si>
  <si>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</si>
  <si>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январь</t>
  </si>
  <si>
    <t>Восстановление системы ТС</t>
  </si>
  <si>
    <t>м.п.</t>
  </si>
  <si>
    <t>Восстановление системы ХВС</t>
  </si>
  <si>
    <t>м</t>
  </si>
  <si>
    <t>Протяжка нулевого провода</t>
  </si>
  <si>
    <t>Замена ламп</t>
  </si>
  <si>
    <t>Прим-ие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</si>
  <si>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</si>
  <si>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</si>
  <si>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О.А. Доброгорский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</si>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</sst>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sz val="11"/>
      <name val="Arial Cyr"/>
      <family val="2"/>
    </font>
    <font>
      <i/>
      <sz val="11"/>
      <name val="Arial Cyr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 vertical="top"/>
      <protection locked="0"/>
    </xf>
  </cellStyleXfs>
  <cellXfs count="3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0" xfId="0" applyNumberFormat="1"/>
    <xf numFmtId="0" fontId="15" fillId="0" borderId="8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15" fillId="0" borderId="42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/>
    </xf>
    <xf numFmtId="4" fontId="0" fillId="4" borderId="43" xfId="0" applyNumberFormat="1" applyFill="1" applyBorder="1"/>
    <xf numFmtId="0" fontId="0" fillId="4" borderId="44" xfId="0" applyFill="1" applyBorder="1"/>
    <xf numFmtId="0" fontId="0" fillId="4" borderId="0" xfId="0" applyFill="1"/>
    <xf numFmtId="0" fontId="15" fillId="4" borderId="8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left" vertical="center" wrapText="1"/>
    </xf>
    <xf numFmtId="0" fontId="15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4" fontId="0" fillId="4" borderId="43" xfId="0" applyNumberFormat="1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20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4" fontId="19" fillId="0" borderId="43" xfId="0" applyNumberFormat="1" applyFont="1" applyBorder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19" fillId="4" borderId="43" xfId="0" applyFont="1" applyFill="1" applyBorder="1" applyAlignment="1">
      <alignment horizontal="center" wrapText="1"/>
    </xf>
    <xf numFmtId="4" fontId="0" fillId="0" borderId="39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left" vertical="center" wrapText="1"/>
    </xf>
    <xf numFmtId="4" fontId="18" fillId="4" borderId="43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7" fillId="0" borderId="9" xfId="0" applyFont="1" applyBorder="1" applyAlignment="1">
      <alignment vertical="top"/>
    </xf>
    <xf numFmtId="0" fontId="17" fillId="0" borderId="9" xfId="0" applyFont="1" applyBorder="1" applyAlignment="1">
      <alignment horizontal="center" vertical="top"/>
    </xf>
    <xf numFmtId="0" fontId="15" fillId="0" borderId="47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/>
    </xf>
    <xf numFmtId="0" fontId="18" fillId="0" borderId="48" xfId="0" applyFont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0" fillId="6" borderId="0" xfId="0" applyFill="1"/>
    <xf numFmtId="0" fontId="15" fillId="4" borderId="42" xfId="0" applyFont="1" applyFill="1" applyBorder="1" applyAlignment="1">
      <alignment horizontal="center" vertical="center" textRotation="90" wrapText="1"/>
    </xf>
    <xf numFmtId="0" fontId="0" fillId="4" borderId="49" xfId="0" applyFill="1" applyBorder="1"/>
    <xf numFmtId="0" fontId="18" fillId="4" borderId="9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4" fontId="0" fillId="4" borderId="9" xfId="0" applyNumberFormat="1" applyFill="1" applyBorder="1"/>
    <xf numFmtId="0" fontId="0" fillId="4" borderId="9" xfId="0" applyFill="1" applyBorder="1" applyAlignment="1">
      <alignment horizontal="center" vertical="center"/>
    </xf>
    <xf numFmtId="4" fontId="22" fillId="4" borderId="9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3" fillId="4" borderId="9" xfId="0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center" vertical="top" wrapText="1"/>
    </xf>
    <xf numFmtId="0" fontId="24" fillId="4" borderId="9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left" vertical="top" wrapText="1"/>
    </xf>
    <xf numFmtId="0" fontId="24" fillId="4" borderId="9" xfId="0" applyFont="1" applyFill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4" fontId="0" fillId="4" borderId="0" xfId="0" applyNumberFormat="1" applyFill="1"/>
    <xf numFmtId="0" fontId="18" fillId="4" borderId="50" xfId="0" applyFont="1" applyFill="1" applyBorder="1" applyAlignment="1">
      <alignment vertical="center"/>
    </xf>
    <xf numFmtId="0" fontId="26" fillId="4" borderId="50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center"/>
    </xf>
    <xf numFmtId="168" fontId="1" fillId="4" borderId="9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49" fontId="23" fillId="4" borderId="9" xfId="20" applyNumberFormat="1" applyFont="1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>
      <alignment horizontal="center"/>
    </xf>
    <xf numFmtId="0" fontId="24" fillId="4" borderId="9" xfId="0" applyFont="1" applyFill="1" applyBorder="1"/>
    <xf numFmtId="4" fontId="22" fillId="4" borderId="9" xfId="0" applyNumberFormat="1" applyFont="1" applyFill="1" applyBorder="1" applyAlignment="1">
      <alignment vertical="center"/>
    </xf>
    <xf numFmtId="0" fontId="1" fillId="0" borderId="9" xfId="0" applyFont="1" applyBorder="1"/>
    <xf numFmtId="0" fontId="23" fillId="0" borderId="9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textRotation="90" wrapText="1"/>
      <protection locked="0"/>
    </xf>
    <xf numFmtId="0" fontId="8" fillId="0" borderId="52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14" xfId="0" applyNumberFormat="1" applyFill="1" applyBorder="1" applyAlignment="1">
      <alignment horizontal="center" vertical="center"/>
    </xf>
    <xf numFmtId="4" fontId="0" fillId="4" borderId="39" xfId="0" applyNumberFormat="1" applyFill="1" applyBorder="1" applyAlignment="1">
      <alignment horizontal="center" vertical="center"/>
    </xf>
    <xf numFmtId="4" fontId="0" fillId="4" borderId="43" xfId="0" applyNumberForma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4" fontId="24" fillId="4" borderId="14" xfId="0" applyNumberFormat="1" applyFont="1" applyFill="1" applyBorder="1" applyAlignment="1">
      <alignment horizontal="center" vertical="center"/>
    </xf>
    <xf numFmtId="4" fontId="24" fillId="4" borderId="39" xfId="0" applyNumberFormat="1" applyFont="1" applyFill="1" applyBorder="1" applyAlignment="1">
      <alignment horizontal="center" vertical="center"/>
    </xf>
    <xf numFmtId="4" fontId="24" fillId="4" borderId="43" xfId="0" applyNumberFormat="1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7" borderId="55" xfId="0" applyFont="1" applyFill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workbookViewId="0" topLeftCell="A1">
      <selection activeCell="H67" sqref="H67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44" t="s">
        <v>53</v>
      </c>
      <c r="L2" s="244"/>
      <c r="M2" s="244"/>
      <c r="N2" s="244"/>
    </row>
    <row r="3" spans="11:14" ht="15.75">
      <c r="K3" s="244" t="s">
        <v>54</v>
      </c>
      <c r="L3" s="244"/>
      <c r="M3" s="244"/>
      <c r="N3" s="244"/>
    </row>
    <row r="4" spans="11:14" ht="15.75">
      <c r="K4" s="244" t="s">
        <v>55</v>
      </c>
      <c r="L4" s="244"/>
      <c r="M4" s="244"/>
      <c r="N4" s="244"/>
    </row>
    <row r="7" spans="1:15" s="3" customFormat="1" ht="15.75">
      <c r="A7" s="303" t="s">
        <v>97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1:15" ht="18.75">
      <c r="A8" s="304" t="s">
        <v>26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</row>
    <row r="9" spans="1:15" ht="19.5" thickBot="1">
      <c r="A9" s="5" t="s">
        <v>0</v>
      </c>
      <c r="B9" s="4"/>
      <c r="C9" s="4"/>
      <c r="E9" s="353">
        <v>773.5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14.25" customHeight="1">
      <c r="A10" s="305" t="s">
        <v>1</v>
      </c>
      <c r="B10" s="307" t="s">
        <v>2</v>
      </c>
      <c r="C10" s="310" t="s">
        <v>3</v>
      </c>
      <c r="D10" s="347" t="s">
        <v>91</v>
      </c>
      <c r="E10" s="344" t="s">
        <v>4</v>
      </c>
      <c r="F10" s="312" t="s">
        <v>5</v>
      </c>
      <c r="G10" s="314" t="s">
        <v>6</v>
      </c>
      <c r="H10" s="314"/>
      <c r="I10" s="314"/>
      <c r="J10" s="315"/>
      <c r="K10" s="310" t="s">
        <v>7</v>
      </c>
      <c r="L10" s="316" t="s">
        <v>6</v>
      </c>
      <c r="M10" s="316"/>
      <c r="N10" s="316"/>
      <c r="O10" s="317"/>
    </row>
    <row r="11" spans="1:15" s="6" customFormat="1" ht="37.5" customHeight="1">
      <c r="A11" s="306"/>
      <c r="B11" s="308"/>
      <c r="C11" s="311"/>
      <c r="D11" s="348"/>
      <c r="E11" s="345"/>
      <c r="F11" s="313"/>
      <c r="G11" s="300" t="s">
        <v>8</v>
      </c>
      <c r="H11" s="300" t="s">
        <v>9</v>
      </c>
      <c r="I11" s="300" t="s">
        <v>10</v>
      </c>
      <c r="J11" s="301" t="s">
        <v>11</v>
      </c>
      <c r="K11" s="311"/>
      <c r="L11" s="351" t="s">
        <v>24</v>
      </c>
      <c r="M11" s="300" t="s">
        <v>12</v>
      </c>
      <c r="N11" s="302" t="s">
        <v>25</v>
      </c>
      <c r="O11" s="301" t="s">
        <v>13</v>
      </c>
    </row>
    <row r="12" spans="1:15" s="6" customFormat="1" ht="44.25" customHeight="1" thickBot="1">
      <c r="A12" s="306"/>
      <c r="B12" s="309"/>
      <c r="C12" s="311"/>
      <c r="D12" s="349"/>
      <c r="E12" s="346"/>
      <c r="F12" s="313"/>
      <c r="G12" s="300"/>
      <c r="H12" s="300"/>
      <c r="I12" s="300"/>
      <c r="J12" s="301"/>
      <c r="K12" s="352"/>
      <c r="L12" s="351"/>
      <c r="M12" s="300"/>
      <c r="N12" s="302"/>
      <c r="O12" s="301"/>
    </row>
    <row r="13" spans="1:15" s="16" customFormat="1" ht="14.25" customHeight="1" hidden="1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t="12.75" hidden="1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t="12.75" hidden="1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t="12.75" hidden="1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customHeight="1" hidden="1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t="12.75" hidden="1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t="12.75" hidden="1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t="12.75" hidden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t="12.75" hidden="1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t="12.75" hidden="1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customHeight="1" hidden="1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9" customFormat="1" ht="18" customHeight="1" thickBot="1">
      <c r="A31" s="112" t="s">
        <v>14</v>
      </c>
      <c r="B31" s="113"/>
      <c r="C31" s="114">
        <f>D31+E31</f>
        <v>12.4</v>
      </c>
      <c r="D31" s="115">
        <v>1.35</v>
      </c>
      <c r="E31" s="114">
        <f>F31+K31</f>
        <v>11.05</v>
      </c>
      <c r="F31" s="114">
        <f>G31+H31+I31+J31</f>
        <v>5.1</v>
      </c>
      <c r="G31" s="116">
        <f>4.11-1.35</f>
        <v>2.76</v>
      </c>
      <c r="H31" s="117">
        <v>1.09</v>
      </c>
      <c r="I31" s="117">
        <v>0.45</v>
      </c>
      <c r="J31" s="117">
        <v>0.8</v>
      </c>
      <c r="K31" s="114">
        <f>L31+M31+N31+O31</f>
        <v>5.95</v>
      </c>
      <c r="L31" s="116">
        <v>0.45</v>
      </c>
      <c r="M31" s="117">
        <v>2.56</v>
      </c>
      <c r="N31" s="117">
        <v>0.28</v>
      </c>
      <c r="O31" s="118">
        <v>2.66</v>
      </c>
    </row>
    <row r="32" spans="1:15" ht="24.75" customHeight="1" thickBot="1">
      <c r="A32" s="17" t="s">
        <v>94</v>
      </c>
      <c r="B32" s="18">
        <v>1</v>
      </c>
      <c r="C32" s="81">
        <f>C31*E9*12</f>
        <v>115096.8</v>
      </c>
      <c r="D32" s="20">
        <f>D31*E9*11</f>
        <v>11486</v>
      </c>
      <c r="E32" s="64">
        <f>F32+K32</f>
        <v>102566</v>
      </c>
      <c r="F32" s="64">
        <f>G32+H32+I32+J32</f>
        <v>47338</v>
      </c>
      <c r="G32" s="82">
        <f>G31/C31*C32</f>
        <v>25618</v>
      </c>
      <c r="H32" s="23">
        <f>H31/C31*C32</f>
        <v>10117</v>
      </c>
      <c r="I32" s="23">
        <f>I31/C31*C32</f>
        <v>4177</v>
      </c>
      <c r="J32" s="24">
        <f>J31/C31*C32</f>
        <v>7426</v>
      </c>
      <c r="K32" s="135">
        <f>L32+M32+N32+O32</f>
        <v>55228</v>
      </c>
      <c r="L32" s="83">
        <f>L31/C31*C32</f>
        <v>4177</v>
      </c>
      <c r="M32" s="26">
        <f>M31/C31*C32</f>
        <v>23762</v>
      </c>
      <c r="N32" s="26">
        <f>N31/C31*C32</f>
        <v>2599</v>
      </c>
      <c r="O32" s="27">
        <f>O31/C31*C32</f>
        <v>24690</v>
      </c>
    </row>
    <row r="33" spans="1:15" ht="26.25" customHeight="1" thickBot="1">
      <c r="A33" s="127" t="s">
        <v>95</v>
      </c>
      <c r="B33" s="128">
        <f>(C33/C32)%*100</f>
        <v>0.6348</v>
      </c>
      <c r="C33" s="129">
        <v>73059.5</v>
      </c>
      <c r="D33" s="130">
        <f>D31/C31*C33</f>
        <v>7954</v>
      </c>
      <c r="E33" s="131">
        <f>F33+K33</f>
        <v>65105</v>
      </c>
      <c r="F33" s="131">
        <f>G33+H33+I33+J33</f>
        <v>30049</v>
      </c>
      <c r="G33" s="132">
        <f>G31/C31*C33</f>
        <v>16262</v>
      </c>
      <c r="H33" s="133">
        <f>H31/C31*C33</f>
        <v>6422</v>
      </c>
      <c r="I33" s="133">
        <f>I31/C31*C33</f>
        <v>2651</v>
      </c>
      <c r="J33" s="134">
        <f>J31/C31*C33</f>
        <v>4714</v>
      </c>
      <c r="K33" s="136">
        <f aca="true" t="shared" si="0" ref="K33:K35">L33+M33+N33+O33</f>
        <v>35056</v>
      </c>
      <c r="L33" s="132">
        <f>L31/C31*C33</f>
        <v>2651</v>
      </c>
      <c r="M33" s="133">
        <f>M31/C31*C33</f>
        <v>15083</v>
      </c>
      <c r="N33" s="133">
        <f>N31/C31*C33</f>
        <v>1650</v>
      </c>
      <c r="O33" s="134">
        <f>O31/C31*C33</f>
        <v>15672</v>
      </c>
    </row>
    <row r="34" spans="1:15" ht="34.5" customHeight="1" thickBot="1">
      <c r="A34" s="120" t="s">
        <v>96</v>
      </c>
      <c r="B34" s="121"/>
      <c r="C34" s="122">
        <f>D34+E34</f>
        <v>121865</v>
      </c>
      <c r="D34" s="123">
        <f>D32</f>
        <v>11486</v>
      </c>
      <c r="E34" s="122">
        <f>F34+K34</f>
        <v>110379</v>
      </c>
      <c r="F34" s="122">
        <f>G34+H34+I34+J34</f>
        <v>55151</v>
      </c>
      <c r="G34" s="124">
        <f>22519.4+2784.96</f>
        <v>25304</v>
      </c>
      <c r="H34" s="125">
        <f>2743.79+18821.68</f>
        <v>21565</v>
      </c>
      <c r="I34" s="125">
        <f>2712.67+5569</f>
        <v>8282</v>
      </c>
      <c r="J34" s="126"/>
      <c r="K34" s="137">
        <f t="shared" si="0"/>
        <v>55228</v>
      </c>
      <c r="L34" s="124">
        <f aca="true" t="shared" si="1" ref="L34:O34">L32</f>
        <v>4177</v>
      </c>
      <c r="M34" s="125">
        <f t="shared" si="1"/>
        <v>23762</v>
      </c>
      <c r="N34" s="125">
        <f t="shared" si="1"/>
        <v>2599</v>
      </c>
      <c r="O34" s="126">
        <f t="shared" si="1"/>
        <v>24690</v>
      </c>
    </row>
    <row r="35" spans="1:15" ht="30.75" customHeight="1" thickBot="1">
      <c r="A35" s="70" t="s">
        <v>15</v>
      </c>
      <c r="B35" s="71"/>
      <c r="C35" s="84">
        <f>C34-C33</f>
        <v>48806</v>
      </c>
      <c r="D35" s="41">
        <f>D34-D33</f>
        <v>3532</v>
      </c>
      <c r="E35" s="84">
        <f>F35+K35</f>
        <v>45274</v>
      </c>
      <c r="F35" s="84">
        <f>G35+H35+I35+J35</f>
        <v>25102</v>
      </c>
      <c r="G35" s="85">
        <f>G34-G33</f>
        <v>9042</v>
      </c>
      <c r="H35" s="41">
        <f>H34-H33</f>
        <v>15143</v>
      </c>
      <c r="I35" s="41">
        <f>I34-I33</f>
        <v>5631</v>
      </c>
      <c r="J35" s="73">
        <f>J34-J33</f>
        <v>-4714</v>
      </c>
      <c r="K35" s="350">
        <f t="shared" si="0"/>
        <v>20172</v>
      </c>
      <c r="L35" s="86">
        <f>L34-L33</f>
        <v>1526</v>
      </c>
      <c r="M35" s="87">
        <f aca="true" t="shared" si="2" ref="M35:O35">M34-M33</f>
        <v>8679</v>
      </c>
      <c r="N35" s="87">
        <f t="shared" si="2"/>
        <v>949</v>
      </c>
      <c r="O35" s="110">
        <f t="shared" si="2"/>
        <v>9018</v>
      </c>
    </row>
    <row r="36" spans="1:15" s="2" customFormat="1" ht="27.75" customHeight="1" thickBot="1">
      <c r="A36" s="296" t="s">
        <v>92</v>
      </c>
      <c r="B36" s="297"/>
      <c r="C36" s="297"/>
      <c r="D36" s="297"/>
      <c r="E36" s="298">
        <v>129674.47</v>
      </c>
      <c r="F36" s="299"/>
      <c r="G36" s="77"/>
      <c r="H36" s="77"/>
      <c r="I36" s="77"/>
      <c r="J36" s="77"/>
      <c r="K36" s="88"/>
      <c r="L36" s="77"/>
      <c r="M36" s="77"/>
      <c r="N36" s="77"/>
      <c r="O36" s="77"/>
    </row>
    <row r="37" ht="12.75">
      <c r="D37" s="89"/>
    </row>
    <row r="38" spans="1:15" s="2" customFormat="1" ht="12.75" hidden="1">
      <c r="A38" s="321" t="s">
        <v>16</v>
      </c>
      <c r="B38" s="324" t="s">
        <v>17</v>
      </c>
      <c r="C38" s="318"/>
      <c r="D38" s="320"/>
      <c r="E38" s="318"/>
      <c r="F38" s="318"/>
      <c r="G38" s="319"/>
      <c r="H38" s="319"/>
      <c r="I38" s="319"/>
      <c r="J38" s="319"/>
      <c r="K38" s="318"/>
      <c r="L38" s="319"/>
      <c r="M38" s="319"/>
      <c r="N38" s="319"/>
      <c r="O38" s="319"/>
    </row>
    <row r="39" spans="1:15" s="2" customFormat="1" ht="12.75" customHeight="1" hidden="1">
      <c r="A39" s="322"/>
      <c r="B39" s="325"/>
      <c r="C39" s="318"/>
      <c r="D39" s="320"/>
      <c r="E39" s="318"/>
      <c r="F39" s="318"/>
      <c r="G39" s="320"/>
      <c r="H39" s="320"/>
      <c r="I39" s="320"/>
      <c r="J39" s="320"/>
      <c r="K39" s="318"/>
      <c r="L39" s="320"/>
      <c r="M39" s="320"/>
      <c r="N39" s="320"/>
      <c r="O39" s="320"/>
    </row>
    <row r="40" spans="1:15" s="90" customFormat="1" ht="60" customHeight="1" hidden="1">
      <c r="A40" s="323"/>
      <c r="B40" s="326"/>
      <c r="C40" s="318"/>
      <c r="D40" s="320"/>
      <c r="E40" s="318"/>
      <c r="F40" s="318"/>
      <c r="G40" s="320"/>
      <c r="H40" s="320"/>
      <c r="I40" s="320"/>
      <c r="J40" s="320"/>
      <c r="K40" s="318"/>
      <c r="L40" s="320"/>
      <c r="M40" s="320"/>
      <c r="N40" s="320"/>
      <c r="O40" s="320"/>
    </row>
    <row r="41" spans="1:15" ht="12.75" hidden="1">
      <c r="A41" s="91" t="s">
        <v>14</v>
      </c>
      <c r="B41" s="92">
        <f>2.2</f>
        <v>2.2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>
      <c r="A42" s="97" t="s">
        <v>18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>
      <c r="A43" s="102" t="s">
        <v>19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>
      <c r="A44" s="104" t="s">
        <v>20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>
      <c r="A45" s="106" t="s">
        <v>15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customHeight="1" hidden="1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93</v>
      </c>
      <c r="L50" s="111"/>
    </row>
    <row r="52" spans="2:8" ht="12.75">
      <c r="B52" s="1" t="s">
        <v>56</v>
      </c>
      <c r="H52" s="1" t="s">
        <v>57</v>
      </c>
    </row>
    <row r="60" spans="4:5" ht="12.75">
      <c r="D60" s="354"/>
      <c r="E60" s="354"/>
    </row>
  </sheetData>
  <mergeCells count="39">
    <mergeCell ref="D60:E60"/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G39:G40"/>
    <mergeCell ref="H39:H40"/>
    <mergeCell ref="I39:I40"/>
    <mergeCell ref="J39:J40"/>
    <mergeCell ref="N39:N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6:D36"/>
    <mergeCell ref="E36:F36"/>
    <mergeCell ref="I11:I12"/>
    <mergeCell ref="J11:J12"/>
    <mergeCell ref="L11:L12"/>
  </mergeCells>
  <printOptions/>
  <pageMargins left="0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6"/>
  <sheetViews>
    <sheetView workbookViewId="0" topLeftCell="A28">
      <selection activeCell="I15" sqref="I15:I16"/>
    </sheetView>
  </sheetViews>
  <sheetFormatPr defaultColWidth="9.00390625" defaultRowHeight="12.75"/>
  <cols>
    <col min="1" max="1" width="6.25390625" style="238" customWidth="1"/>
    <col min="2" max="2" width="8.875" style="239" customWidth="1"/>
    <col min="3" max="3" width="51.75390625" style="240" customWidth="1"/>
    <col min="4" max="4" width="7.875" style="241" customWidth="1"/>
    <col min="5" max="5" width="10.00390625" style="241" customWidth="1"/>
    <col min="6" max="6" width="11.375" style="242" customWidth="1"/>
    <col min="7" max="7" width="9.125" style="243" customWidth="1"/>
    <col min="13" max="66" width="9.125" style="178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66" s="248" customFormat="1" ht="12.75">
      <c r="A1" s="238"/>
      <c r="B1" s="239"/>
      <c r="C1" s="240"/>
      <c r="D1" s="241"/>
      <c r="E1" s="241"/>
      <c r="F1" s="242"/>
      <c r="G1" s="243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</row>
    <row r="2" spans="1:66" s="248" customFormat="1" ht="12.75">
      <c r="A2" s="238"/>
      <c r="B2" s="239"/>
      <c r="C2" s="240"/>
      <c r="D2" s="241"/>
      <c r="E2" s="241"/>
      <c r="F2" s="242"/>
      <c r="G2" s="243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</row>
    <row r="3" spans="1:66" s="248" customFormat="1" ht="15.75">
      <c r="A3" s="336" t="s">
        <v>27</v>
      </c>
      <c r="B3" s="336"/>
      <c r="C3" s="336"/>
      <c r="D3" s="336"/>
      <c r="E3" s="336"/>
      <c r="F3" s="336"/>
      <c r="G3" s="336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</row>
    <row r="4" spans="1:66" s="248" customFormat="1" ht="18.75" thickBot="1">
      <c r="A4" s="337" t="s">
        <v>58</v>
      </c>
      <c r="B4" s="337"/>
      <c r="C4" s="337"/>
      <c r="D4" s="337"/>
      <c r="E4" s="337"/>
      <c r="F4" s="337"/>
      <c r="G4" s="337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</row>
    <row r="5" spans="1:66" s="248" customFormat="1" ht="27" thickBot="1">
      <c r="A5" s="338" t="s">
        <v>51</v>
      </c>
      <c r="B5" s="339"/>
      <c r="C5" s="339"/>
      <c r="D5" s="339"/>
      <c r="E5" s="339"/>
      <c r="F5" s="339"/>
      <c r="G5" s="340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</row>
    <row r="6" spans="1:66" s="248" customFormat="1" ht="13.5" thickBot="1">
      <c r="A6" s="138"/>
      <c r="B6" s="139"/>
      <c r="C6" s="140"/>
      <c r="D6" s="141"/>
      <c r="E6" s="141"/>
      <c r="F6" s="142"/>
      <c r="G6" s="143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</row>
    <row r="7" spans="1:66" s="248" customFormat="1" ht="13.5" thickBot="1">
      <c r="A7" s="144" t="s">
        <v>28</v>
      </c>
      <c r="B7" s="145" t="s">
        <v>29</v>
      </c>
      <c r="C7" s="146" t="s">
        <v>30</v>
      </c>
      <c r="D7" s="147" t="s">
        <v>31</v>
      </c>
      <c r="E7" s="148" t="s">
        <v>32</v>
      </c>
      <c r="F7" s="149" t="s">
        <v>33</v>
      </c>
      <c r="G7" s="150" t="s">
        <v>90</v>
      </c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</row>
    <row r="8" spans="1:66" s="248" customFormat="1" ht="12.75">
      <c r="A8" s="151"/>
      <c r="B8" s="152"/>
      <c r="C8" s="153" t="s">
        <v>34</v>
      </c>
      <c r="D8" s="148"/>
      <c r="E8" s="148"/>
      <c r="F8" s="154"/>
      <c r="G8" s="155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</row>
    <row r="9" spans="1:7" s="178" customFormat="1" ht="15.75">
      <c r="A9" s="173"/>
      <c r="B9" s="284" t="s">
        <v>41</v>
      </c>
      <c r="C9" s="285" t="s">
        <v>59</v>
      </c>
      <c r="D9" s="286" t="s">
        <v>36</v>
      </c>
      <c r="E9" s="286">
        <v>0.7</v>
      </c>
      <c r="F9" s="291">
        <v>701.05</v>
      </c>
      <c r="G9" s="287"/>
    </row>
    <row r="10" spans="1:7" s="178" customFormat="1" ht="12.75">
      <c r="A10" s="173"/>
      <c r="B10" s="330" t="s">
        <v>46</v>
      </c>
      <c r="C10" s="288" t="s">
        <v>60</v>
      </c>
      <c r="D10" s="289" t="s">
        <v>44</v>
      </c>
      <c r="E10" s="289">
        <v>1</v>
      </c>
      <c r="F10" s="341">
        <v>7002.14</v>
      </c>
      <c r="G10" s="287"/>
    </row>
    <row r="11" spans="1:7" s="178" customFormat="1" ht="21">
      <c r="A11" s="173"/>
      <c r="B11" s="330"/>
      <c r="C11" s="288" t="s">
        <v>61</v>
      </c>
      <c r="D11" s="289" t="s">
        <v>44</v>
      </c>
      <c r="E11" s="289">
        <v>1</v>
      </c>
      <c r="F11" s="342"/>
      <c r="G11" s="287"/>
    </row>
    <row r="12" spans="1:7" s="178" customFormat="1" ht="12.75">
      <c r="A12" s="173"/>
      <c r="B12" s="330"/>
      <c r="C12" s="288" t="s">
        <v>62</v>
      </c>
      <c r="D12" s="289"/>
      <c r="E12" s="289">
        <v>3</v>
      </c>
      <c r="F12" s="342"/>
      <c r="G12" s="287"/>
    </row>
    <row r="13" spans="1:7" s="178" customFormat="1" ht="12.75">
      <c r="A13" s="173"/>
      <c r="B13" s="330"/>
      <c r="C13" s="288" t="s">
        <v>63</v>
      </c>
      <c r="D13" s="289" t="s">
        <v>44</v>
      </c>
      <c r="E13" s="289">
        <v>2</v>
      </c>
      <c r="F13" s="342"/>
      <c r="G13" s="287"/>
    </row>
    <row r="14" spans="1:7" s="178" customFormat="1" ht="12.75">
      <c r="A14" s="173"/>
      <c r="B14" s="330"/>
      <c r="C14" s="288" t="s">
        <v>64</v>
      </c>
      <c r="D14" s="289" t="s">
        <v>44</v>
      </c>
      <c r="E14" s="289">
        <v>1</v>
      </c>
      <c r="F14" s="342"/>
      <c r="G14" s="287"/>
    </row>
    <row r="15" spans="1:7" s="178" customFormat="1" ht="12.75">
      <c r="A15" s="173"/>
      <c r="B15" s="330"/>
      <c r="C15" s="288" t="s">
        <v>65</v>
      </c>
      <c r="D15" s="289" t="s">
        <v>44</v>
      </c>
      <c r="E15" s="289">
        <v>1</v>
      </c>
      <c r="F15" s="342"/>
      <c r="G15" s="287"/>
    </row>
    <row r="16" spans="1:7" s="178" customFormat="1" ht="21">
      <c r="A16" s="173"/>
      <c r="B16" s="330"/>
      <c r="C16" s="288" t="s">
        <v>66</v>
      </c>
      <c r="D16" s="289" t="s">
        <v>36</v>
      </c>
      <c r="E16" s="289">
        <v>0.7</v>
      </c>
      <c r="F16" s="343"/>
      <c r="G16" s="287"/>
    </row>
    <row r="17" spans="1:7" s="178" customFormat="1" ht="12.75">
      <c r="A17" s="173"/>
      <c r="B17" s="330" t="s">
        <v>35</v>
      </c>
      <c r="C17" s="262" t="s">
        <v>67</v>
      </c>
      <c r="D17" s="263" t="s">
        <v>44</v>
      </c>
      <c r="E17" s="263">
        <v>2</v>
      </c>
      <c r="F17" s="327">
        <v>8950.46</v>
      </c>
      <c r="G17" s="287"/>
    </row>
    <row r="18" spans="1:7" s="178" customFormat="1" ht="21">
      <c r="A18" s="173"/>
      <c r="B18" s="330"/>
      <c r="C18" s="262" t="s">
        <v>68</v>
      </c>
      <c r="D18" s="263" t="s">
        <v>36</v>
      </c>
      <c r="E18" s="263">
        <v>4.59</v>
      </c>
      <c r="F18" s="328"/>
      <c r="G18" s="287"/>
    </row>
    <row r="19" spans="1:10" s="178" customFormat="1" ht="12.75">
      <c r="A19" s="173"/>
      <c r="B19" s="330"/>
      <c r="C19" s="262" t="s">
        <v>69</v>
      </c>
      <c r="D19" s="263" t="s">
        <v>44</v>
      </c>
      <c r="E19" s="263">
        <v>1</v>
      </c>
      <c r="F19" s="328"/>
      <c r="G19" s="287"/>
      <c r="J19" s="270"/>
    </row>
    <row r="20" spans="1:7" s="178" customFormat="1" ht="21">
      <c r="A20" s="179"/>
      <c r="B20" s="331"/>
      <c r="C20" s="262" t="s">
        <v>70</v>
      </c>
      <c r="D20" s="263" t="s">
        <v>36</v>
      </c>
      <c r="E20" s="263">
        <v>1.24</v>
      </c>
      <c r="F20" s="329"/>
      <c r="G20" s="191"/>
    </row>
    <row r="21" spans="1:7" s="178" customFormat="1" ht="14.25">
      <c r="A21" s="179"/>
      <c r="B21" s="335" t="s">
        <v>38</v>
      </c>
      <c r="C21" s="290" t="s">
        <v>71</v>
      </c>
      <c r="D21" s="264"/>
      <c r="E21" s="264"/>
      <c r="F21" s="332">
        <v>5865.75</v>
      </c>
      <c r="G21" s="191"/>
    </row>
    <row r="22" spans="1:10" s="178" customFormat="1" ht="14.25">
      <c r="A22" s="179"/>
      <c r="B22" s="330"/>
      <c r="C22" s="290" t="s">
        <v>72</v>
      </c>
      <c r="D22" s="264" t="s">
        <v>36</v>
      </c>
      <c r="E22" s="264">
        <v>2</v>
      </c>
      <c r="F22" s="333"/>
      <c r="G22" s="191"/>
      <c r="J22" s="270"/>
    </row>
    <row r="23" spans="1:7" s="178" customFormat="1" ht="14.25">
      <c r="A23" s="179"/>
      <c r="B23" s="330"/>
      <c r="C23" s="290" t="s">
        <v>73</v>
      </c>
      <c r="D23" s="264" t="s">
        <v>44</v>
      </c>
      <c r="E23" s="264">
        <v>1</v>
      </c>
      <c r="F23" s="333"/>
      <c r="G23" s="191"/>
    </row>
    <row r="24" spans="1:7" s="178" customFormat="1" ht="14.25">
      <c r="A24" s="179"/>
      <c r="B24" s="330"/>
      <c r="C24" s="290" t="s">
        <v>74</v>
      </c>
      <c r="D24" s="264" t="s">
        <v>36</v>
      </c>
      <c r="E24" s="264">
        <v>2.25</v>
      </c>
      <c r="F24" s="333"/>
      <c r="G24" s="191"/>
    </row>
    <row r="25" spans="1:7" s="178" customFormat="1" ht="14.25">
      <c r="A25" s="179"/>
      <c r="B25" s="331"/>
      <c r="C25" s="290" t="s">
        <v>75</v>
      </c>
      <c r="D25" s="264" t="s">
        <v>42</v>
      </c>
      <c r="E25" s="264">
        <v>0.08</v>
      </c>
      <c r="F25" s="334"/>
      <c r="G25" s="191"/>
    </row>
    <row r="26" spans="1:7" ht="13.5" thickBot="1">
      <c r="A26" s="159"/>
      <c r="B26" s="160"/>
      <c r="C26" s="161"/>
      <c r="D26" s="162"/>
      <c r="E26" s="163" t="s">
        <v>39</v>
      </c>
      <c r="F26" s="164">
        <f>SUM(F9:F25)</f>
        <v>22519.4</v>
      </c>
      <c r="G26" s="165"/>
    </row>
    <row r="27" spans="1:7" ht="12.75">
      <c r="A27" s="170"/>
      <c r="B27" s="215"/>
      <c r="C27" s="153" t="s">
        <v>34</v>
      </c>
      <c r="D27" s="216"/>
      <c r="E27" s="217"/>
      <c r="F27" s="218"/>
      <c r="G27" s="219"/>
    </row>
    <row r="28" spans="1:7" ht="15.75">
      <c r="A28" s="156"/>
      <c r="B28" s="245"/>
      <c r="C28" s="199" t="s">
        <v>40</v>
      </c>
      <c r="D28" s="158"/>
      <c r="E28" s="157"/>
      <c r="F28" s="246"/>
      <c r="G28" s="169"/>
    </row>
    <row r="29" spans="1:7" ht="15.75">
      <c r="A29" s="156"/>
      <c r="B29" s="265" t="s">
        <v>49</v>
      </c>
      <c r="C29" s="266" t="s">
        <v>76</v>
      </c>
      <c r="D29" s="267" t="s">
        <v>36</v>
      </c>
      <c r="E29" s="267">
        <v>773.6</v>
      </c>
      <c r="F29" s="268">
        <f>E29*1.8</f>
        <v>1392.48</v>
      </c>
      <c r="G29" s="283">
        <v>1.8</v>
      </c>
    </row>
    <row r="30" spans="1:7" ht="25.5">
      <c r="A30" s="156"/>
      <c r="B30" s="265" t="s">
        <v>47</v>
      </c>
      <c r="C30" s="269" t="s">
        <v>77</v>
      </c>
      <c r="D30" s="267" t="s">
        <v>36</v>
      </c>
      <c r="E30" s="267">
        <v>773.6</v>
      </c>
      <c r="F30" s="268">
        <f>E30*1.8</f>
        <v>1392.48</v>
      </c>
      <c r="G30" s="283">
        <v>1.8</v>
      </c>
    </row>
    <row r="31" spans="1:10" ht="13.5" thickBot="1">
      <c r="A31" s="159"/>
      <c r="B31" s="160"/>
      <c r="C31" s="171"/>
      <c r="D31" s="172"/>
      <c r="E31" s="163" t="s">
        <v>39</v>
      </c>
      <c r="F31" s="164">
        <f>SUM(F29:F30)</f>
        <v>2784.96</v>
      </c>
      <c r="G31" s="165"/>
      <c r="J31" s="166">
        <f>F35+F40</f>
        <v>21565.47</v>
      </c>
    </row>
    <row r="32" spans="1:7" ht="12.75">
      <c r="A32" s="173"/>
      <c r="B32" s="252"/>
      <c r="C32" s="174" t="s">
        <v>45</v>
      </c>
      <c r="D32" s="175"/>
      <c r="E32" s="175"/>
      <c r="F32" s="176"/>
      <c r="G32" s="177"/>
    </row>
    <row r="33" spans="1:7" ht="12.75">
      <c r="A33" s="249"/>
      <c r="B33" s="251" t="s">
        <v>46</v>
      </c>
      <c r="C33" s="180" t="s">
        <v>84</v>
      </c>
      <c r="D33" s="254" t="s">
        <v>85</v>
      </c>
      <c r="E33" s="254">
        <v>20</v>
      </c>
      <c r="F33" s="253">
        <v>1567.88</v>
      </c>
      <c r="G33" s="250"/>
    </row>
    <row r="34" spans="1:7" ht="12.75">
      <c r="A34" s="249"/>
      <c r="B34" s="251" t="s">
        <v>43</v>
      </c>
      <c r="C34" s="180" t="s">
        <v>86</v>
      </c>
      <c r="D34" s="254" t="s">
        <v>87</v>
      </c>
      <c r="E34" s="254">
        <v>15</v>
      </c>
      <c r="F34" s="253">
        <v>1175.91</v>
      </c>
      <c r="G34" s="250"/>
    </row>
    <row r="35" spans="1:7" ht="13.5" thickBot="1">
      <c r="A35" s="181"/>
      <c r="B35" s="182"/>
      <c r="C35" s="183"/>
      <c r="D35" s="184"/>
      <c r="E35" s="163" t="s">
        <v>39</v>
      </c>
      <c r="F35" s="164">
        <f>SUM(F33:F34)</f>
        <v>2743.79</v>
      </c>
      <c r="G35" s="185"/>
    </row>
    <row r="36" spans="1:7" ht="12.75">
      <c r="A36" s="173"/>
      <c r="B36" s="252"/>
      <c r="C36" s="174" t="s">
        <v>45</v>
      </c>
      <c r="D36" s="175"/>
      <c r="E36" s="175"/>
      <c r="F36" s="186"/>
      <c r="G36" s="187"/>
    </row>
    <row r="37" spans="1:7" ht="12.75">
      <c r="A37" s="173"/>
      <c r="B37" s="252"/>
      <c r="C37" s="188" t="s">
        <v>40</v>
      </c>
      <c r="D37" s="189"/>
      <c r="E37" s="189"/>
      <c r="F37" s="190"/>
      <c r="G37" s="187"/>
    </row>
    <row r="38" spans="1:7" ht="25.5">
      <c r="A38" s="173"/>
      <c r="B38" s="271" t="s">
        <v>49</v>
      </c>
      <c r="C38" s="272" t="s">
        <v>81</v>
      </c>
      <c r="D38" s="273" t="s">
        <v>36</v>
      </c>
      <c r="E38" s="267">
        <v>773.6</v>
      </c>
      <c r="F38" s="274">
        <f>E38*G38</f>
        <v>417.74</v>
      </c>
      <c r="G38" s="237">
        <v>0.54</v>
      </c>
    </row>
    <row r="39" spans="1:7" ht="51">
      <c r="A39" s="173"/>
      <c r="B39" s="271" t="s">
        <v>47</v>
      </c>
      <c r="C39" s="275" t="s">
        <v>82</v>
      </c>
      <c r="D39" s="276" t="s">
        <v>36</v>
      </c>
      <c r="E39" s="267">
        <v>773.6</v>
      </c>
      <c r="F39" s="277">
        <f>E39*G39</f>
        <v>18403.94</v>
      </c>
      <c r="G39" s="237">
        <v>23.79</v>
      </c>
    </row>
    <row r="40" spans="1:7" ht="13.5" thickBot="1">
      <c r="A40" s="159"/>
      <c r="B40" s="160"/>
      <c r="C40" s="192"/>
      <c r="D40" s="172"/>
      <c r="E40" s="193" t="s">
        <v>39</v>
      </c>
      <c r="F40" s="164">
        <f>SUM(F38:F39)</f>
        <v>18821.68</v>
      </c>
      <c r="G40" s="165"/>
    </row>
    <row r="41" spans="1:7" ht="12.75">
      <c r="A41" s="156"/>
      <c r="B41" s="260"/>
      <c r="C41" s="221" t="s">
        <v>52</v>
      </c>
      <c r="D41" s="258"/>
      <c r="E41" s="258"/>
      <c r="F41" s="222"/>
      <c r="G41" s="220"/>
    </row>
    <row r="42" spans="1:7" ht="12.75">
      <c r="A42" s="223"/>
      <c r="B42" s="251"/>
      <c r="C42" s="224"/>
      <c r="D42" s="260"/>
      <c r="E42" s="260"/>
      <c r="F42" s="225"/>
      <c r="G42" s="226"/>
    </row>
    <row r="43" spans="1:7" ht="13.5" thickBot="1">
      <c r="A43" s="223"/>
      <c r="B43" s="257"/>
      <c r="C43" s="227"/>
      <c r="D43" s="200"/>
      <c r="E43" s="201" t="s">
        <v>39</v>
      </c>
      <c r="F43" s="164">
        <f>SUM(F42:F42)</f>
        <v>0</v>
      </c>
      <c r="G43" s="226"/>
    </row>
    <row r="44" spans="1:7" ht="12.75">
      <c r="A44" s="151"/>
      <c r="B44" s="194"/>
      <c r="C44" s="196" t="s">
        <v>48</v>
      </c>
      <c r="D44" s="228"/>
      <c r="E44" s="228"/>
      <c r="F44" s="229"/>
      <c r="G44" s="168"/>
    </row>
    <row r="45" spans="1:7" ht="15.75">
      <c r="A45" s="167"/>
      <c r="B45" s="247" t="s">
        <v>83</v>
      </c>
      <c r="C45" s="230" t="s">
        <v>88</v>
      </c>
      <c r="D45" s="231" t="s">
        <v>44</v>
      </c>
      <c r="E45" s="231">
        <v>1</v>
      </c>
      <c r="F45" s="255">
        <v>1731.52</v>
      </c>
      <c r="G45" s="168"/>
    </row>
    <row r="46" spans="1:7" ht="12.75">
      <c r="A46" s="170"/>
      <c r="B46" s="261" t="s">
        <v>37</v>
      </c>
      <c r="C46" s="292" t="s">
        <v>89</v>
      </c>
      <c r="D46" s="293" t="s">
        <v>44</v>
      </c>
      <c r="E46" s="294">
        <v>4</v>
      </c>
      <c r="F46" s="295">
        <v>981.15</v>
      </c>
      <c r="G46" s="168"/>
    </row>
    <row r="47" spans="1:7" ht="13.5" thickBot="1">
      <c r="A47" s="232"/>
      <c r="B47" s="233"/>
      <c r="C47" s="234"/>
      <c r="D47" s="235"/>
      <c r="E47" s="236" t="s">
        <v>39</v>
      </c>
      <c r="F47" s="164">
        <f>SUM(F45:F46)</f>
        <v>2712.67</v>
      </c>
      <c r="G47" s="168"/>
    </row>
    <row r="48" spans="1:7" ht="12.75">
      <c r="A48" s="156"/>
      <c r="B48" s="260"/>
      <c r="C48" s="196" t="s">
        <v>48</v>
      </c>
      <c r="D48" s="259"/>
      <c r="E48" s="197"/>
      <c r="F48" s="198"/>
      <c r="G48" s="168"/>
    </row>
    <row r="49" spans="1:7" ht="12.75">
      <c r="A49" s="167"/>
      <c r="B49" s="247"/>
      <c r="C49" s="188" t="s">
        <v>40</v>
      </c>
      <c r="D49" s="200"/>
      <c r="E49" s="201"/>
      <c r="F49" s="202"/>
      <c r="G49" s="168"/>
    </row>
    <row r="50" spans="1:7" ht="12.75">
      <c r="A50" s="167"/>
      <c r="B50" s="256" t="s">
        <v>49</v>
      </c>
      <c r="C50" s="278" t="s">
        <v>78</v>
      </c>
      <c r="D50" s="254" t="s">
        <v>79</v>
      </c>
      <c r="E50" s="279">
        <v>2</v>
      </c>
      <c r="F50" s="280">
        <f>E50*G50</f>
        <v>3515</v>
      </c>
      <c r="G50" s="281">
        <v>1757.34</v>
      </c>
    </row>
    <row r="51" spans="1:7" ht="12.75">
      <c r="A51" s="167"/>
      <c r="B51" s="256" t="s">
        <v>47</v>
      </c>
      <c r="C51" s="282" t="s">
        <v>80</v>
      </c>
      <c r="D51" s="254" t="s">
        <v>44</v>
      </c>
      <c r="E51" s="279">
        <v>4</v>
      </c>
      <c r="F51" s="280">
        <f>E51*G51</f>
        <v>2054</v>
      </c>
      <c r="G51" s="281">
        <v>513.6</v>
      </c>
    </row>
    <row r="52" spans="1:7" ht="13.5" thickBot="1">
      <c r="A52" s="159"/>
      <c r="B52" s="160"/>
      <c r="C52" s="195"/>
      <c r="D52" s="172"/>
      <c r="E52" s="193" t="s">
        <v>39</v>
      </c>
      <c r="F52" s="164">
        <f>SUM(F50:F51)</f>
        <v>5569</v>
      </c>
      <c r="G52" s="165"/>
    </row>
    <row r="53" spans="1:7" ht="13.5" thickBot="1">
      <c r="A53" s="203"/>
      <c r="B53" s="204"/>
      <c r="C53" s="205"/>
      <c r="D53" s="204"/>
      <c r="E53" s="206" t="s">
        <v>50</v>
      </c>
      <c r="F53" s="207">
        <f>F52+F47+F43+F40+F35+F31+F26</f>
        <v>55151.5</v>
      </c>
      <c r="G53" s="208"/>
    </row>
    <row r="55" spans="1:7" ht="12.75">
      <c r="A55" s="209"/>
      <c r="B55" s="210" t="s">
        <v>21</v>
      </c>
      <c r="C55" s="211"/>
      <c r="D55" s="212" t="s">
        <v>23</v>
      </c>
      <c r="E55" s="212"/>
      <c r="F55" s="213"/>
      <c r="G55" s="214"/>
    </row>
    <row r="56" spans="1:7" ht="12.75">
      <c r="A56" s="209"/>
      <c r="B56" s="210"/>
      <c r="C56" s="211"/>
      <c r="D56" s="212"/>
      <c r="E56" s="212"/>
      <c r="F56" s="213"/>
      <c r="G56" s="214"/>
    </row>
  </sheetData>
  <mergeCells count="9">
    <mergeCell ref="F17:F20"/>
    <mergeCell ref="B17:B20"/>
    <mergeCell ref="F21:F25"/>
    <mergeCell ref="B21:B25"/>
    <mergeCell ref="A3:G3"/>
    <mergeCell ref="A4:G4"/>
    <mergeCell ref="A5:G5"/>
    <mergeCell ref="F10:F16"/>
    <mergeCell ref="B10:B16"/>
  </mergeCells>
  <printOptions/>
  <pageMargins left="0.11811023622047245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2017-01-30T04:12:38Z</cp:lastPrinted>
  <dcterms:created xsi:type="dcterms:W3CDTF">2010-11-29T02:37:01Z</dcterms:created>
  <dcterms:modified xsi:type="dcterms:W3CDTF">2017-01-30T04:12:46Z</dcterms:modified>
  <cp:category/>
  <cp:version/>
  <cp:contentType/>
  <cp:contentStatus/>
</cp:coreProperties>
</file>