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25" windowWidth="15180" windowHeight="8100" activeTab="0"/>
  </bookViews>
  <sheets>
    <sheet name="Перечень работ" sheetId="1" r:id="rId1"/>
    <sheet name="заявка" sheetId="2" r:id="rId2"/>
    <sheet name="испол.обяз." sheetId="3" r:id="rId3"/>
    <sheet name="Доп работы" sheetId="4" r:id="rId4"/>
    <sheet name="Расчет исполнения обязательств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fn.RTD" hidden="1">#NAME?</definedName>
    <definedName name="_xlnm.Print_Area" localSheetId="0">'Перечень работ'!$A$1:$G$75</definedName>
    <definedName name="СИЗ">#REF!</definedName>
    <definedName name="ставка">#REF!</definedName>
    <definedName name="тариф">#REF!</definedName>
    <definedName name="ФОТ1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<sst xmlns="http://schemas.openxmlformats.org/spreadsheetml/2006/main" count="306" uniqueCount="232">
  <si>
    <t>Перечень</t>
  </si>
  <si>
    <t>№ п/п</t>
  </si>
  <si>
    <t xml:space="preserve">Наименование и состав работы </t>
  </si>
  <si>
    <t>Периодичность выполнения работ</t>
  </si>
  <si>
    <t>по мере необходимости</t>
  </si>
  <si>
    <t>1 раз в год</t>
  </si>
  <si>
    <t>Оконные и дверные заполнения</t>
  </si>
  <si>
    <t>Внешнее благоустройство</t>
  </si>
  <si>
    <t>1 раз в теплый период</t>
  </si>
  <si>
    <t>1 раз в месяц</t>
  </si>
  <si>
    <t>Теплый период</t>
  </si>
  <si>
    <t>1 раз в двое суток</t>
  </si>
  <si>
    <t xml:space="preserve">Уборка газонов </t>
  </si>
  <si>
    <t>1 раз в сутки</t>
  </si>
  <si>
    <t>Холодный период</t>
  </si>
  <si>
    <t>Очистка территорий с усовершенствованными покрытиями от уплотненного снега</t>
  </si>
  <si>
    <t>Очистка территорий от наледи и льда</t>
  </si>
  <si>
    <t>1 раз в двое суток во время гололеда</t>
  </si>
  <si>
    <t>Аварийно-ремонтное обслуживание</t>
  </si>
  <si>
    <t>Годовая плата (рублей)</t>
  </si>
  <si>
    <t>ИТОГО</t>
  </si>
  <si>
    <t>Всего  с НДС</t>
  </si>
  <si>
    <t xml:space="preserve">Общая площадь ж/фонда </t>
  </si>
  <si>
    <t>Всего в месяц</t>
  </si>
  <si>
    <t>ежемесячно</t>
  </si>
  <si>
    <t xml:space="preserve">Снятие и укрепление элементов визуальной информации </t>
  </si>
  <si>
    <t>Содержание крыш и водосточных системм</t>
  </si>
  <si>
    <t>2 раза в год</t>
  </si>
  <si>
    <t>Содержание полов помещений, отноящихся к общему имуществу</t>
  </si>
  <si>
    <t xml:space="preserve">Осмотр, выявление целостности </t>
  </si>
  <si>
    <t>Проведение восстановительных работ оконных, дверных заполнений, работоспособности фурнитуры</t>
  </si>
  <si>
    <t>Содержание систем водоснабжения (холодного и горячего), отопления и водоотведения</t>
  </si>
  <si>
    <t>Содержание системы теплоснабжения</t>
  </si>
  <si>
    <t>Удаление воздуха из системы, слив и наполнение водой</t>
  </si>
  <si>
    <t>Содержание внутридомовых инженерных систем электроснабжения и электрического оборудования</t>
  </si>
  <si>
    <t>Содержание помещений, входящих в состав общего имущества</t>
  </si>
  <si>
    <t>Дератизация, дезинсекция помещений, входящих в состав общего имущества</t>
  </si>
  <si>
    <t>Содержание земельного участка, на котором расположенный многоквартирный дом (придомовая территория)</t>
  </si>
  <si>
    <t>Посыпка территории песком</t>
  </si>
  <si>
    <t>Работы по обеспечению требований пожарной безопасности</t>
  </si>
  <si>
    <t>Осмотр, обеспечение работоспособности системы пожарной безопасности</t>
  </si>
  <si>
    <t>при накоплении более 2,5 м3</t>
  </si>
  <si>
    <t>1 раз в неделю во время гололеда</t>
  </si>
  <si>
    <t>Работы по обеспечению вывоза бытовых отходов</t>
  </si>
  <si>
    <t>Содержание внутренней отделки домов</t>
  </si>
  <si>
    <t>Расчет</t>
  </si>
  <si>
    <t>размера обеспечения заявки</t>
  </si>
  <si>
    <t>№</t>
  </si>
  <si>
    <t>Наименование</t>
  </si>
  <si>
    <t>Ед.изм.</t>
  </si>
  <si>
    <t>Объем услуг                     (общая S )</t>
  </si>
  <si>
    <t>Цена услуги с НДС (руб/ед.)</t>
  </si>
  <si>
    <t>Стоимость услуг  в месяц с НДС (руб.)</t>
  </si>
  <si>
    <t>Многоквартирные дома в капитальном исполнении</t>
  </si>
  <si>
    <r>
      <t>м</t>
    </r>
    <r>
      <rPr>
        <vertAlign val="superscript"/>
        <sz val="10"/>
        <rFont val="Times New Roman"/>
        <family val="1"/>
      </rPr>
      <t>2</t>
    </r>
  </si>
  <si>
    <t>Всего за месяц</t>
  </si>
  <si>
    <t>Размер обеспечения заявки (5%)</t>
  </si>
  <si>
    <t>Всего за 12 месяцев</t>
  </si>
  <si>
    <t>Замена отдельных участков кровли</t>
  </si>
  <si>
    <t>Укрепление металлических покрытий парапета</t>
  </si>
  <si>
    <r>
      <t>Объем услуг                     (общая S ) м</t>
    </r>
    <r>
      <rPr>
        <b/>
        <vertAlign val="superscript"/>
        <sz val="10"/>
        <rFont val="Times New Roman"/>
        <family val="1"/>
      </rPr>
      <t>2</t>
    </r>
  </si>
  <si>
    <t>Размер платы за содержание и ремонт жилого помещения, руб./кв.м.</t>
  </si>
  <si>
    <t>Норматив на отопление, Гкал./кв.м. в месяц</t>
  </si>
  <si>
    <t>Тариф на тепловую энергию, руб./Гкал</t>
  </si>
  <si>
    <t>Норматив потребления электроэнергии на общедомовые нужды, кВт.ч./чел. в месяц</t>
  </si>
  <si>
    <t>Тариф на электроэнергию, руб./кВт.ч.</t>
  </si>
  <si>
    <r>
      <t>Норматив потребления холодного водоснабжения на общедомовые нужды, м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>/кв.м. в месяц</t>
    </r>
  </si>
  <si>
    <r>
      <t>Тариф на холодное водоснабжение, руб./ м</t>
    </r>
    <r>
      <rPr>
        <b/>
        <vertAlign val="superscript"/>
        <sz val="10"/>
        <color indexed="8"/>
        <rFont val="Times New Roman"/>
        <family val="1"/>
      </rPr>
      <t>3</t>
    </r>
  </si>
  <si>
    <r>
      <t>Норматив потребления горячего водоснабжения на общедомовые нужды, м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>/кв.м. в месяц</t>
    </r>
  </si>
  <si>
    <r>
      <t>Тариф на горячее водоснабжение, руб./м</t>
    </r>
    <r>
      <rPr>
        <b/>
        <vertAlign val="superscript"/>
        <sz val="10"/>
        <color indexed="8"/>
        <rFont val="Times New Roman"/>
        <family val="1"/>
      </rPr>
      <t>3</t>
    </r>
  </si>
  <si>
    <t>Расчет размера обеспечения исполнения обязательств</t>
  </si>
  <si>
    <t xml:space="preserve">Всего за месяц </t>
  </si>
  <si>
    <t>Всего за  месяц</t>
  </si>
  <si>
    <t>Размер обеспечения исполнения обязательств (коэф. 5)</t>
  </si>
  <si>
    <t xml:space="preserve">Многоквартирные дома в капитальном исполнении </t>
  </si>
  <si>
    <t>Адрес                                                                                                 (улица, дом, № жилого помещения)</t>
  </si>
  <si>
    <t>категория</t>
  </si>
  <si>
    <t>Общая площадь  всех жилых помещений (квартир) и нежилых помещений в многоквартирном доме, кв.м.</t>
  </si>
  <si>
    <t>Общая площадь помещений, входящих в состав общего имущества в многковартирном доме, кв.м.</t>
  </si>
  <si>
    <r>
      <t>Норматив потребления холодного водоснабжения на общедомовые нужды, м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/кв.м. в месяц</t>
    </r>
  </si>
  <si>
    <r>
      <t>Тариф на холодное водоснабжение, руб./ м</t>
    </r>
    <r>
      <rPr>
        <b/>
        <vertAlign val="superscript"/>
        <sz val="12"/>
        <color indexed="8"/>
        <rFont val="Times New Roman"/>
        <family val="1"/>
      </rPr>
      <t>3</t>
    </r>
  </si>
  <si>
    <r>
      <t>Норматив потребления горячего водоснабжения на общедомовые нужды, м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/кв.м. в месяц</t>
    </r>
  </si>
  <si>
    <r>
      <t>Тариф на горячее водоснабжение, руб./м</t>
    </r>
    <r>
      <rPr>
        <b/>
        <vertAlign val="superscript"/>
        <sz val="12"/>
        <color indexed="8"/>
        <rFont val="Times New Roman"/>
        <family val="1"/>
      </rPr>
      <t>3</t>
    </r>
  </si>
  <si>
    <r>
      <t>Норматив потребления водоотведения на общедомовые нужды, м</t>
    </r>
    <r>
      <rPr>
        <b/>
        <vertAlign val="superscript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/кв.м. в месяц</t>
    </r>
  </si>
  <si>
    <r>
      <t>Тариф на водоотведение, руб./м</t>
    </r>
    <r>
      <rPr>
        <b/>
        <vertAlign val="superscript"/>
        <sz val="12"/>
        <color indexed="8"/>
        <rFont val="Times New Roman"/>
        <family val="1"/>
      </rPr>
      <t>3</t>
    </r>
  </si>
  <si>
    <t>Период времени, в течение которого жилое помещение было незаселено (количество расчетных дней)</t>
  </si>
  <si>
    <t>Содержание и ремонт жилого помещения</t>
  </si>
  <si>
    <t>Отопление</t>
  </si>
  <si>
    <t>Электроэнергия на общедомовые нужды</t>
  </si>
  <si>
    <t>Холодное водоснабжение на общедомовые нужды</t>
  </si>
  <si>
    <t>Горячее водоснабжение на общедомовые нужды</t>
  </si>
  <si>
    <t>итого коммунальные услуги</t>
  </si>
  <si>
    <t>Всего</t>
  </si>
  <si>
    <t>1 мес.</t>
  </si>
  <si>
    <t>Итого:</t>
  </si>
  <si>
    <t>Итого год:</t>
  </si>
  <si>
    <t>НДС на услугу управления</t>
  </si>
  <si>
    <t>Всего с НДС услуга управления</t>
  </si>
  <si>
    <t>5 дней в неделю</t>
  </si>
  <si>
    <t>Магистральная, 119</t>
  </si>
  <si>
    <t>ул. Магистральная д.119</t>
  </si>
  <si>
    <t>1.1.</t>
  </si>
  <si>
    <t>1.2.</t>
  </si>
  <si>
    <t>Уборка отмосток, приямков</t>
  </si>
  <si>
    <t>Стоимость на 1 кв.м общ.площади (рублей в месяц),             в т.ч. услуга управления</t>
  </si>
  <si>
    <t>5.1.</t>
  </si>
  <si>
    <t>Организация мест накопления, сбор отходов I - IV классов опасности (отработанных рьтутсодержащих ламп и др.), вывоз твердых бытовых отходов, восстановление контейнерной площадки</t>
  </si>
  <si>
    <t xml:space="preserve"> </t>
  </si>
  <si>
    <t xml:space="preserve">Осмотр кровли, выявление деформации и повреждений </t>
  </si>
  <si>
    <t>Очистка кровли, водосточной системы от мусора со сбором его в тару и отноской в установленное место</t>
  </si>
  <si>
    <t>7.1.</t>
  </si>
  <si>
    <t>Содержание детской площадки</t>
  </si>
  <si>
    <t>Выкашивание газонов</t>
  </si>
  <si>
    <t>Уборка территоррии вокруг контейнерной площадки в холодный период</t>
  </si>
  <si>
    <t>Уборка территории вокруг контейнерных площадок, очистка от мусора урн</t>
  </si>
  <si>
    <t>Подметание территории с усовершенствованным покрытием</t>
  </si>
  <si>
    <t>24 часа в сутки</t>
  </si>
  <si>
    <t>Уличное освещение</t>
  </si>
  <si>
    <t>1 раз в 3 года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</si>
  <si>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</si>
  <si>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</si>
  <si>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</si>
  <si>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</si>
  <si>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</si>
  <si>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</si>
  <si>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</si>
  <si>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</si>
  <si>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>Замеры сопротивления изоляции проводов</t>
  </si>
  <si>
    <t>В течении трех месяцев с момента подписания договора. Далее согласно действующим нормативами.</t>
  </si>
  <si>
    <t>Влажное подметание пола</t>
  </si>
  <si>
    <t>Мытье пола</t>
  </si>
  <si>
    <t>Влажная протирка двери, стены подоконники</t>
  </si>
  <si>
    <t>2 раз в год</t>
  </si>
  <si>
    <t>12.1.</t>
  </si>
  <si>
    <t>согласно графика</t>
  </si>
  <si>
    <t>3.1.</t>
  </si>
  <si>
    <t>4.1.</t>
  </si>
  <si>
    <t>6.1.</t>
  </si>
  <si>
    <t>6.2.</t>
  </si>
  <si>
    <t>7.2.</t>
  </si>
  <si>
    <t>8.1.</t>
  </si>
  <si>
    <t>8.2.</t>
  </si>
  <si>
    <t>8.3.</t>
  </si>
  <si>
    <t>9.3.</t>
  </si>
  <si>
    <t>12.</t>
  </si>
  <si>
    <t>13.</t>
  </si>
  <si>
    <t>13.1.</t>
  </si>
  <si>
    <t>14.</t>
  </si>
  <si>
    <t>15.</t>
  </si>
  <si>
    <t>1.3.</t>
  </si>
  <si>
    <t>1 раз в квартал</t>
  </si>
  <si>
    <t>Стоимость на 1 кв.м общ.площади (рублей в месяц) без услуги управления</t>
  </si>
  <si>
    <t>Услуга управления в % соотношении</t>
  </si>
  <si>
    <t>2.</t>
  </si>
  <si>
    <t>2.1.</t>
  </si>
  <si>
    <t>2.2.</t>
  </si>
  <si>
    <t>2.2.1.</t>
  </si>
  <si>
    <t>2.2.2.</t>
  </si>
  <si>
    <t>2.3.</t>
  </si>
  <si>
    <t>2.4.</t>
  </si>
  <si>
    <t>3.</t>
  </si>
  <si>
    <t>4.</t>
  </si>
  <si>
    <t>5.2.</t>
  </si>
  <si>
    <t>7.3.</t>
  </si>
  <si>
    <t>9.4.</t>
  </si>
  <si>
    <t>9.5.</t>
  </si>
  <si>
    <t>10.</t>
  </si>
  <si>
    <t>11.4.</t>
  </si>
  <si>
    <t>11.5.</t>
  </si>
  <si>
    <t>11.6.</t>
  </si>
  <si>
    <t>11.7.</t>
  </si>
  <si>
    <t>11.7.1.</t>
  </si>
  <si>
    <t>11.7.2.</t>
  </si>
  <si>
    <t>11.8.</t>
  </si>
  <si>
    <t>11.9.</t>
  </si>
  <si>
    <t>Ремонт поверхности полов (в том числе замена плитки, линолеума, плинтуса)</t>
  </si>
  <si>
    <t>Осмотр, проверка - 2 раза в год. Обслуживание узлов (снятие показаний) - учета ежемесячно.</t>
  </si>
  <si>
    <t>Содержание лифтов (в том числе диспетчерский контроль, осмотр, техническое обслуживание и ремонт, аварийное обслуживание,техническое освидетельствование лифтов, страхование)</t>
  </si>
  <si>
    <t>Магистральная 119</t>
  </si>
  <si>
    <r>
      <t xml:space="preserve">Подметание ступеней и площадок </t>
    </r>
    <r>
      <rPr>
        <i/>
        <sz val="12"/>
        <rFont val="Times New Roman"/>
        <family val="1"/>
      </rPr>
      <t>(крыльца)</t>
    </r>
  </si>
  <si>
    <r>
      <t xml:space="preserve">   ручная очистка </t>
    </r>
    <r>
      <rPr>
        <i/>
        <sz val="12"/>
        <rFont val="Times New Roman"/>
        <family val="1"/>
      </rPr>
      <t>(вход в подъезд, тротуар - ручн., проезды - ручн.)</t>
    </r>
  </si>
  <si>
    <r>
      <t xml:space="preserve">   механизированная очистка территории </t>
    </r>
    <r>
      <rPr>
        <i/>
        <sz val="12"/>
        <rFont val="Times New Roman"/>
        <family val="1"/>
      </rPr>
      <t>(тротуары, проезды)</t>
    </r>
  </si>
  <si>
    <t>Очистка кровли,  водосточной системы.</t>
  </si>
  <si>
    <t>Очистка кровли от снега и скалывание сосулек. Сгребание снега в кучи. Очистка водосточной системы.</t>
  </si>
  <si>
    <t>Проверка состояния внутренней отделки, при обнаружении  нарушений - устранение.</t>
  </si>
  <si>
    <t>Осмотр, проверка - 2 раза в год. Обслуживание приборов учета, снятие показаний приборов учета - ежемесячно.</t>
  </si>
  <si>
    <t>постоянно</t>
  </si>
  <si>
    <t>Расходы, руб.</t>
  </si>
  <si>
    <t>Общая площадь жилых помещений, кв.м.</t>
  </si>
  <si>
    <t xml:space="preserve">Справочно: услуга управления включена в размер платы за содержание и ремонт. </t>
  </si>
  <si>
    <t>Размер включенной услуги управления  (c НДС)</t>
  </si>
  <si>
    <t>январь-декабрь 2015</t>
  </si>
  <si>
    <t>январь-июнь 2015</t>
  </si>
  <si>
    <t>июль - декабрь 2015</t>
  </si>
  <si>
    <t>Стоимость на 1 кв.м общ.площади (рублей в месяц)</t>
  </si>
  <si>
    <t>Содержание домофонов</t>
  </si>
  <si>
    <t>1 шт.</t>
  </si>
  <si>
    <t>Обустройство придомовой территории</t>
  </si>
  <si>
    <t>А</t>
  </si>
  <si>
    <t>Обустройство клумб</t>
  </si>
  <si>
    <t>Б</t>
  </si>
  <si>
    <t>Обустройство окрашенного металлического ограждения по периметру газона с фасадной стороны дома</t>
  </si>
  <si>
    <t>1 м.</t>
  </si>
  <si>
    <t>В</t>
  </si>
  <si>
    <t>Обустройство окрашенного металлического ограждения по периметру газона с обратной стороны дома</t>
  </si>
  <si>
    <t>Г</t>
  </si>
  <si>
    <t>Установка кованных урн</t>
  </si>
  <si>
    <t>Установка скамеек</t>
  </si>
  <si>
    <t>10 шт.</t>
  </si>
  <si>
    <t>Е</t>
  </si>
  <si>
    <t>Установка дополнительного освещения (установка светильников у подъездов, содержание светильников)</t>
  </si>
  <si>
    <t>Установка видеонаблюдения (установка камер на одном этаже в  подъездах и содержание оборудования)</t>
  </si>
  <si>
    <t>З</t>
  </si>
  <si>
    <t>Установка декоративного ограждения по периметру детской площадки</t>
  </si>
  <si>
    <t>1 кв.м.</t>
  </si>
  <si>
    <t>5 шт.</t>
  </si>
  <si>
    <t xml:space="preserve">Содержание и оплата услуг консьержа в помещении "консьержной" </t>
  </si>
  <si>
    <t>дополнительных работ и услуг по содержанию и ремонту общего имущества собственников помещений в многоквартирном доме, расположенном по адресу: ул. Магистральная, 119</t>
  </si>
  <si>
    <r>
      <t xml:space="preserve">Расчет суммы расходов, связанных с содержанием жилых помещений и оплатой коммунальных услуг по многоквартирному дому Магистральная, 119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</t>
    </r>
    <r>
      <rPr>
        <b/>
        <u val="single"/>
        <sz val="14"/>
        <color indexed="8"/>
        <rFont val="Times New Roman"/>
        <family val="1"/>
      </rPr>
      <t>2015</t>
    </r>
    <r>
      <rPr>
        <b/>
        <sz val="14"/>
        <color indexed="8"/>
        <rFont val="Times New Roman"/>
        <family val="1"/>
      </rPr>
      <t xml:space="preserve"> год</t>
    </r>
  </si>
  <si>
    <t>обязательных работ и услуг по содержанию и ремонту общего имущества собственников помещений в многоквартирном доме, расположенном по адресу: ЯНАО, г. Ноябрьск, ул. Магистральная, д. 119</t>
  </si>
  <si>
    <t>Работы выполняемые для надлежащего содержания несущих и ненесущих конструкций многоквартирных домов, элементов конструкции дома (обшивки фасада, крыльца, зонтов над входами), фундаментов</t>
  </si>
  <si>
    <t xml:space="preserve">Проверка (осмотр) несущих и ненесущих конструкций, фундаментов, элементов конструкций.   Выявление повреждений.                                                                                  (Осмотр, оформление журналов регистрации осмотров. Осуществление контроля за использованием и содержанием конструкций многоквартирного дома. Составление перечня мероприятий и необходимого объема работ по ремонту)
</t>
  </si>
  <si>
    <t>Восстановление работоспособности (текущий ремонт, замена) отмостки, фасадов, лестниц, крылец (зонты-козырьки)</t>
  </si>
  <si>
    <t>Осмотр, проверка исправности, работоспособности системы водоснабжения, водоотведения. Обслуживание узлов учета (показания, ремонт, поверка)</t>
  </si>
  <si>
    <t>Восстановление работоспособности (ремонт, замена) оборудования, устранение засоров,  очистка и др.</t>
  </si>
  <si>
    <t>Консервация системы отопления. Осмотр системы. Составление описи недостатков. Проведение необходимых ремонтных работ. Промывка системы. Пробная топка. Гидравлические испытания</t>
  </si>
  <si>
    <t>Осмотр системы центрального отопления. Проверка  состояния трубопровода, отопительных приборов, регулировочной и запорной арматуры. Обслуживание узлов учета, в том числе снятие показаний</t>
  </si>
  <si>
    <t>Осмотр линий электрических сетей, арматуры и электрооборудования. Проверка состояния линий электрических сетей и арматуры, груповых и распределительных и предохранительных щитов и переходящих коробок, силовых установок (вводно-распределительных устройств)</t>
  </si>
  <si>
    <t>Мелкий ремонт электропроводки. Проверка изоляции электропроводки и ее укрепление</t>
  </si>
  <si>
    <t xml:space="preserve">Приложение № 2 </t>
  </si>
  <si>
    <t>к договору управления</t>
  </si>
  <si>
    <t>№ _____________ от _______________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</si>
</sst>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_-* #,##0_р_._-;\-* #,##0_р_._-;_-* &quot;-&quot;??_р_._-;_-@_-"/>
    <numFmt numFmtId="182" formatCode="#,##0.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3" fontId="6" fillId="0" borderId="18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19" fillId="0" borderId="11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19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19" fillId="0" borderId="11" xfId="0" applyNumberFormat="1" applyFont="1" applyBorder="1" applyAlignment="1">
      <alignment/>
    </xf>
    <xf numFmtId="4" fontId="62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" fontId="19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4" fontId="62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182" fontId="23" fillId="0" borderId="0" xfId="0" applyNumberFormat="1" applyFont="1" applyFill="1" applyAlignment="1">
      <alignment horizontal="right"/>
    </xf>
    <xf numFmtId="176" fontId="23" fillId="0" borderId="0" xfId="0" applyNumberFormat="1" applyFont="1" applyFill="1" applyAlignment="1">
      <alignment horizontal="right"/>
    </xf>
    <xf numFmtId="2" fontId="4" fillId="0" borderId="11" xfId="0" applyNumberFormat="1" applyFont="1" applyBorder="1" applyAlignment="1">
      <alignment horizontal="right" vertical="center"/>
    </xf>
    <xf numFmtId="4" fontId="22" fillId="0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/>
    </xf>
    <xf numFmtId="2" fontId="6" fillId="0" borderId="0" xfId="0" applyNumberFormat="1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top" wrapText="1"/>
    </xf>
    <xf numFmtId="176" fontId="8" fillId="33" borderId="11" xfId="0" applyNumberFormat="1" applyFont="1" applyFill="1" applyBorder="1" applyAlignment="1">
      <alignment horizontal="right" vertical="center"/>
    </xf>
    <xf numFmtId="176" fontId="8" fillId="33" borderId="11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vertical="top"/>
    </xf>
    <xf numFmtId="0" fontId="9" fillId="33" borderId="11" xfId="0" applyFont="1" applyFill="1" applyBorder="1" applyAlignment="1">
      <alignment horizontal="left" vertical="top" wrapText="1"/>
    </xf>
    <xf numFmtId="4" fontId="9" fillId="33" borderId="11" xfId="0" applyNumberFormat="1" applyFont="1" applyFill="1" applyBorder="1" applyAlignment="1">
      <alignment vertical="top"/>
    </xf>
    <xf numFmtId="4" fontId="8" fillId="33" borderId="11" xfId="0" applyNumberFormat="1" applyFont="1" applyFill="1" applyBorder="1" applyAlignment="1">
      <alignment horizontal="center" vertical="top"/>
    </xf>
    <xf numFmtId="2" fontId="8" fillId="33" borderId="11" xfId="0" applyNumberFormat="1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horizontal="right" vertical="top" wrapText="1"/>
    </xf>
    <xf numFmtId="4" fontId="9" fillId="33" borderId="11" xfId="0" applyNumberFormat="1" applyFont="1" applyFill="1" applyBorder="1" applyAlignment="1">
      <alignment vertical="center" wrapText="1"/>
    </xf>
    <xf numFmtId="0" fontId="8" fillId="33" borderId="11" xfId="53" applyFont="1" applyFill="1" applyBorder="1" applyAlignment="1">
      <alignment vertical="top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vertical="top" wrapText="1"/>
      <protection/>
    </xf>
    <xf numFmtId="0" fontId="9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/>
    </xf>
    <xf numFmtId="4" fontId="25" fillId="33" borderId="11" xfId="0" applyNumberFormat="1" applyFont="1" applyFill="1" applyBorder="1" applyAlignment="1">
      <alignment horizontal="right" vertical="center"/>
    </xf>
    <xf numFmtId="176" fontId="9" fillId="33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top" wrapText="1"/>
    </xf>
    <xf numFmtId="4" fontId="9" fillId="33" borderId="11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16" fontId="5" fillId="33" borderId="11" xfId="0" applyNumberFormat="1" applyFont="1" applyFill="1" applyBorder="1" applyAlignment="1">
      <alignment horizontal="center" vertical="center" wrapText="1"/>
    </xf>
    <xf numFmtId="16" fontId="5" fillId="33" borderId="11" xfId="53" applyNumberFormat="1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22" fillId="33" borderId="11" xfId="53" applyFont="1" applyFill="1" applyBorder="1" applyAlignment="1">
      <alignment horizontal="center" vertical="center"/>
      <protection/>
    </xf>
    <xf numFmtId="0" fontId="8" fillId="33" borderId="11" xfId="53" applyFont="1" applyFill="1" applyBorder="1" applyAlignment="1">
      <alignment vertical="center" wrapText="1"/>
      <protection/>
    </xf>
    <xf numFmtId="4" fontId="6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0" fontId="26" fillId="33" borderId="11" xfId="0" applyFont="1" applyFill="1" applyBorder="1" applyAlignment="1">
      <alignment/>
    </xf>
    <xf numFmtId="0" fontId="6" fillId="0" borderId="3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6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7" fillId="0" borderId="37" xfId="0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19" fillId="0" borderId="26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ОЦ УЖХ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52;&#1086;&#1080;%20&#1076;&#1086;&#1082;&#1091;&#1084;&#1077;&#1085;&#1090;&#1099;\&#1046;&#1050;&#1061;\&#1053;&#1077;&#1088;&#1102;&#1085;&#1075;&#1088;&#1080;\&#1059;&#1046;&#1061;\&#1050;&#1086;&#1088;&#1088;&#1077;&#1082;&#1090;&#1080;&#1088;&#1086;&#1074;&#1086;&#1095;&#1085;&#1099;&#1081;%20&#1088;&#1072;&#1089;&#1095;&#1077;&#109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6;&#1091;&#1095;&#1085;&#1072;&#1103;%20&#1091;&#1073;&#1086;&#1088;&#1082;&#1072;%20&#1074;%20&#1079;&#1080;&#1084;&#1085;&#1080;&#1081;%20&#1087;&#1077;&#1088;&#1080;&#1086;&#107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9;&#1073;&#1086;&#1088;&#1082;&#1072;%20&#1082;&#1086;&#1085;&#1090;&#1077;&#1081;&#1085;&#1077;&#1088;&#1085;&#1086;&#1081;%20&#1087;&#1083;&#1086;&#1097;&#1072;&#1076;&#1082;&#1080;%20&#1074;%20&#1079;&#1080;&#1084;&#1085;&#1080;&#1081;%20&#1087;&#1077;&#1088;&#1080;&#1086;&#1076;%20-&#1057;&#1059;-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Users\Maksimova\Desktop\&#1058;&#1072;&#1088;&#1080;&#1092;%20&#1087;&#1086;%20&#1052;&#1072;&#1075;&#1080;&#1089;&#1090;&#1088;&#1072;&#1083;&#1100;&#1085;&#1072;&#1103;%20119\&#1059;&#1073;&#1086;&#1088;&#1082;&#1072;%20&#1082;&#1086;&#1085;&#1090;&#1077;&#1081;&#1085;&#1077;&#1088;&#1085;&#1086;&#1081;%20&#1087;&#1083;&#1086;&#1097;&#1072;&#1076;&#1082;&#1080;\&#1042;%20&#1083;&#1077;&#1090;&#1085;&#1080;&#1081;%20&#1087;&#1077;&#1088;&#1080;&#1086;&#1076;\&#1059;&#1073;&#1086;&#1088;&#1082;&#1072;%20&#1082;&#1086;&#1085;&#1090;&#1077;&#1081;&#1085;&#1077;&#1088;&#1085;&#1086;&#1081;%20&#1087;&#1083;&#1086;&#1097;&#1072;&#1076;&#1082;&#1080;%20&#1074;%20&#1083;&#1077;&#1090;&#1085;&#1080;&#1081;%20&#1087;&#1077;&#1088;&#1080;&#1086;&#1076;%20-%20&#1057;&#1059;-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9;&#1073;&#1086;&#1088;&#1082;&#1072;%20&#1090;&#1077;&#1088;&#1088;&#1080;&#1090;&#1086;&#1088;&#1080;&#1080;%20&#1074;%20&#1083;&#1077;&#1090;&#1085;&#1080;&#1081;%20&#1087;&#1077;&#1088;&#1080;&#1086;&#1076;%20(37,40%20&#1084;2)%20-%201%20&#1088;&#1072;&#1079;%20&#1074;%20&#1076;&#1074;&#1086;&#1077;%20&#1089;&#1091;&#1090;&#1086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83;&#1080;&#1092;&#1090;&#1099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40;&#1074;&#1072;&#1088;&#1080;&#1081;&#1085;&#1086;&#1077;%20&#1086;&#1073;&#1089;&#1083;&#1091;&#1078;&#1080;&#1074;&#1072;&#1085;&#1080;&#107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5;&#1086;&#1082;&#1088;&#1072;&#1089;&#1082;&#1072;%20&#1082;&#1086;&#1085;&#1090;&#1077;&#1081;&#1085;&#1077;&#1088;&#1072;%20&#1087;&#1086;%20&#1052;&#10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9;&#1090;&#1080;&#1083;&#1080;&#1079;&#1072;&#1094;&#1080;&#1103;%20&#1088;&#1090;&#1091;&#1090;&#1100;&#1089;&#1086;&#1076;&#1077;&#1088;&#1078;&#1072;&#1097;&#1080;&#1093;%20&#1083;&#1072;&#1084;&#108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42;&#1099;&#1082;&#1072;&#1096;&#1080;&#1074;&#1072;&#1085;&#1080;&#1077;%20&#1075;&#1072;&#1079;&#1086;&#1085;&#1086;&#107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2.1.%20&#1058;&#1054;%20&#1057;&#1048;&#1057;&#1058;&#1045;&#1052;%20&#1042;&#1054;&#1044;&#1054;&#1057;&#1053;&#1040;&#1041;&#1046;&#1045;&#1053;&#1048;&#1071;%20&#1048;%20&#1042;&#1054;&#1044;&#1054;&#1054;&#1058;&#1042;&#1045;&#1044;&#1045;&#1053;&#1048;&#1071;,%20&#1054;&#1058;&#1054;&#1055;&#1051;&#1045;&#1053;&#1048;&#10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46;&#1050;&#1061;\&#1043;&#1086;&#1090;&#1086;&#1074;&#1099;&#1077;%20&#1086;&#1090;&#1095;&#1077;&#1090;&#1099;%20&#1087;&#1086;%20&#1046;&#1050;&#1061;\&#1050;&#1088;&#1072;&#1089;&#1085;&#1086;&#1103;&#1088;&#1089;&#1082;\&#1055;&#1046;&#1056;&#1069;&#1058;-1\&#1055;&#1077;&#1088;&#1074;&#1099;&#1081;%20&#1089;&#1090;&#1072;&#1085;&#1076;&#1072;&#1088;&#1090;%20&#1082;&#1072;&#1095;&#1077;&#1089;&#1090;&#1074;&#1072;%20-%20&#1089;&#1085;&#1080;&#1078;&#1077;&#1085;&#1080;&#1077;%20&#1085;&#1072;%2050%\&#1058;&#1088;&#1072;&#1085;&#1089;&#1087;&#1086;&#1088;&#109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2.2.%20&#1058;&#1054;%20&#1057;&#1048;&#1057;&#1058;&#1045;&#1052;&#1067;%20&#1062;&#1045;&#1053;&#1058;&#1056;&#1040;&#1051;&#1068;&#1053;&#1054;&#1043;&#1054;%20&#1054;&#1058;&#1054;&#1055;&#1051;&#1045;&#1053;&#1048;&#107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2.3.%20&#1058;&#1054;%20&#1057;&#1048;&#1057;&#1058;&#1045;&#1052;&#1067;%20&#1069;&#1051;&#1045;&#1050;&#1058;&#1056;&#1054;&#1057;&#1053;&#1040;&#1041;&#1046;&#1045;&#1053;&#1048;&#107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9;&#1073;&#1086;&#1088;&#1082;&#1072;%20&#1087;&#1086;&#1084;&#1077;&#1097;&#1077;&#1085;&#1080;&#1081;%20&#1086;&#1073;&#1097;&#1077;&#1075;&#1086;%20&#1087;&#1086;&#1083;&#1100;&#1079;&#1086;&#1074;&#1072;&#1085;&#1080;&#1103;%20&#1089;%20&#1091;&#1084;&#1077;&#1085;&#1100;&#1096;.%20&#1086;&#1073;&#1098;&#1077;&#1084;&#1086;&#107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Users\Maksimova\Desktop\&#1058;&#1072;&#1088;&#1080;&#1092;%20&#1087;&#1086;%20&#1052;&#1072;&#1075;&#1080;&#1089;&#1090;&#1088;&#1072;&#1083;&#1100;&#1085;&#1072;&#1103;%20119\&#1057;&#1086;&#1076;&#1077;&#1088;&#1078;&#1072;&#1085;&#1080;&#1077;%20&#1089;&#1090;&#1077;&#1085;,%20&#1092;&#1072;&#1089;&#1072;&#1076;&#1086;&#107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4;&#1089;&#1084;&#1086;&#1090;&#1088;%20&#1074;&#1085;&#1091;&#1090;&#1088;&#1077;&#1085;&#1085;&#1077;&#1081;%20&#1086;&#1090;&#1076;&#1077;&#1083;&#1082;&#1080;%20&#1076;&#1086;&#1084;&#1086;&#107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4;&#1089;&#1084;&#1086;&#1090;&#1088;%20&#1086;&#1082;&#1086;&#1085;&#1085;&#1099;&#1077;%20&#1080;%20&#1076;&#1074;&#1077;&#1088;&#1085;&#1099;&#1077;%20&#1079;&#1072;&#1087;&#1086;&#1083;&#1085;&#1077;&#1085;&#1080;&#110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42;&#1086;&#1089;&#1090;&#1072;&#1085;&#1086;&#1074;&#1083;&#1077;&#1085;&#1080;&#1077;%20&#1080;&#1083;&#1080;%20&#1079;&#1072;&#1084;&#1077;&#1085;&#1072;%20&#1086;&#1090;&#1076;&#1077;&#1083;&#1100;&#1085;&#1099;&#1093;%20&#1101;&#1083;&#1077;&#1084;&#1077;&#1085;&#1090;&#1086;&#1074;%20&#1082;&#1088;&#1099;&#1083;&#1077;&#1094;,%20&#1076;&#1074;&#1077;&#1088;&#1077;&#1081;,%20&#1079;&#1086;&#1085;&#1090;&#1086;&#1074;%20&#1085;&#1072;&#1076;%20&#1074;&#1093;&#1086;&#1076;&#1072;&#1084;&#1080;,%20&#1088;&#1077;&#1084;&#1086;&#1085;&#1090;%20&#1086;&#1073;&#1096;&#1080;&#1074;&#1082;&#1080;%20&#1076;&#1086;&#1084;&#1086;&#1074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rt\&#1046;&#1050;&#1061;\&#1056;&#1072;&#1089;&#1095;&#1077;&#1090;&#1099;%20&#1087;&#1086;%20&#1090;&#1072;&#1088;&#1080;&#1092;&#1072;&#1084;\&#1058;&#1088;&#1077;&#1093;&#1075;&#1086;&#1088;&#1085;&#1099;&#1081;\&#1046;&#1080;&#1083;&#1092;&#1086;&#1085;&#1076;\&#1050;&#1086;&#1088;&#1088;&#1077;&#1082;&#1090;&#1080;&#1088;&#1086;&#1074;&#1086;&#1095;&#1085;&#1099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P\&#1052;&#1086;&#1080;%20&#1076;&#1086;&#1082;&#1091;&#1084;&#1077;&#1085;&#1090;&#1099;\&#1051;&#1072;&#1085;&#1075;&#1077;&#1087;&#1072;&#1089;\&#1058;&#1077;&#1087;&#1083;&#1086;\&#1062;&#1077;&#1093;&#1086;&#1074;&#1099;&#1077;%20&#1090;&#1077;&#1087;&#1083;&#1086;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4;&#1089;&#1084;&#1086;&#1090;&#1088;%20&#1078;&#1080;&#1083;&#1080;&#1097;&#1085;&#1086;&#1075;&#1086;%20&#1092;&#1086;&#1085;&#1076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7;&#1086;&#1076;&#1077;&#1088;&#1078;&#1072;&#1085;&#1080;&#1077;%20&#1082;&#1088;&#1099;&#1096;&#1080;%20&#1089;%20&#1091;&#1084;&#1077;&#1085;&#1100;&#1096;&#1077;&#1085;&#1080;&#1077;&#1084;%20&#1086;&#1073;&#1098;&#1077;&#1084;&#1086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6;&#1077;&#1084;&#1086;&#1085;&#1090;%20&#1087;&#1086;&#1074;&#1077;&#1088;&#1093;&#1085;&#1086;&#1089;&#1090;&#1080;%20&#1087;&#1086;&#1083;&#1086;&#1074;%20(&#1079;&#1072;&#1084;&#1077;&#1085;&#1072;%20&#1087;&#1083;&#1080;&#1090;&#1082;&#1080;,%20&#1087;&#1083;&#1080;&#1085;&#1090;&#1091;&#1089;&#1086;&#1074;,%20&#1083;&#1080;&#1085;&#1086;&#1083;&#1080;&#1091;&#1084;&#1072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57;&#1084;&#1077;&#1090;&#1072;%20&#1085;&#1072;%20&#1089;&#1086;&#1076;&#1077;&#1088;&#1078;&#1072;&#1085;&#1080;&#1077;%20&#1076;&#1077;&#1090;&#1089;&#1082;&#1086;&#1081;%20&#1087;&#1083;&#1086;&#1097;&#1072;&#1076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s\gkh\&#1046;&#1050;&#1061;-&#1101;&#1082;&#1086;&#1085;&#1086;&#1084;&#1080;&#1082;&#1072;\&#1057;&#1072;&#1084;&#1089;&#1086;&#1085;&#1086;&#1074;&#1072;\&#1047;&#1080;&#1084;&#1085;&#1103;&#1103;%20&#1091;&#1073;&#1086;&#1088;&#1082;&#1072;%20&#1089;&#1085;&#1077;&#107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 сметы"/>
      <sheetName val="ЖФ"/>
      <sheetName val="cм 2004"/>
      <sheetName val="cм 2004 кор"/>
      <sheetName val="план ФОТ УЖХ"/>
      <sheetName val="ФОТ кор"/>
      <sheetName val="ЕСН"/>
      <sheetName val="проезд"/>
      <sheetName val="матер"/>
      <sheetName val="трансп"/>
      <sheetName val="пр"/>
      <sheetName val="ОТиТБ"/>
      <sheetName val="СЭС"/>
      <sheetName val="цехов"/>
      <sheetName val="АУП"/>
      <sheetName val="рентаб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ФОТ содер. нормативные знач."/>
      <sheetName val="Материалы"/>
      <sheetName val="Молоко, мыло, льг.проезд"/>
      <sheetName val="Свод затрат (норм. значения)"/>
    </sheetNames>
    <sheetDataSet>
      <sheetData sheetId="4">
        <row r="3">
          <cell r="W3">
            <v>0.011954908363128451</v>
          </cell>
        </row>
        <row r="4">
          <cell r="W4">
            <v>0.012218066723323102</v>
          </cell>
        </row>
        <row r="5">
          <cell r="W5">
            <v>0.720643931363005</v>
          </cell>
        </row>
        <row r="6">
          <cell r="W6">
            <v>1.2315625964737507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ФОТ содер. нормативные знач."/>
      <sheetName val="Материалы=0"/>
      <sheetName val="Молоко, мыло, льг.проезд"/>
      <sheetName val="Свод затрат (норм. значения)"/>
    </sheetNames>
    <sheetDataSet>
      <sheetData sheetId="4">
        <row r="3">
          <cell r="W3">
            <v>0.6658246368409864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контейнеров"/>
      <sheetName val="ПП"/>
      <sheetName val="ФОТ содер. нормативные знач."/>
      <sheetName val="Материалы=0"/>
      <sheetName val="Молоко, мыло, льг.проезд"/>
      <sheetName val="Свод затрат (норм. значения)"/>
    </sheetNames>
    <sheetDataSet>
      <sheetData sheetId="5">
        <row r="3">
          <cell r="W3">
            <v>0.20488312268005218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ФОТ содер. нормативные знач."/>
      <sheetName val="Материалы=0"/>
      <sheetName val="Молоко, мыло, льг.проезд"/>
      <sheetName val=" свод уборка газонов"/>
      <sheetName val="уборка приямок отмостки"/>
      <sheetName val="подметание ступенек"/>
      <sheetName val="подметание территории"/>
    </sheetNames>
    <sheetDataSet>
      <sheetData sheetId="4">
        <row r="4">
          <cell r="AD4">
            <v>1.740617262294753</v>
          </cell>
        </row>
      </sheetData>
      <sheetData sheetId="5">
        <row r="4">
          <cell r="AD4">
            <v>0.03072671503488021</v>
          </cell>
        </row>
      </sheetData>
      <sheetData sheetId="6">
        <row r="4">
          <cell r="AD4">
            <v>0.07815131419687789</v>
          </cell>
        </row>
      </sheetData>
      <sheetData sheetId="7">
        <row r="4">
          <cell r="AD4">
            <v>0.048224058282141546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нормативы численности"/>
      <sheetName val="ФОТ"/>
      <sheetName val="материалы"/>
      <sheetName val="трудоемкость осмотров"/>
      <sheetName val="трудоемкость ТО1, ТО2"/>
      <sheetName val="транспорт"/>
      <sheetName val="накладные расходы"/>
    </sheetNames>
    <sheetDataSet>
      <sheetData sheetId="0">
        <row r="21">
          <cell r="D21">
            <v>0.6755788663387088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ная численность АВР"/>
      <sheetName val="ФОТ содер. нормативные знач."/>
      <sheetName val="Материалы"/>
      <sheetName val="Молоко, мыло, льг.проезд"/>
      <sheetName val="Свод затрат (норм. значения)"/>
    </sheetNames>
    <sheetDataSet>
      <sheetData sheetId="4">
        <row r="18">
          <cell r="AD18">
            <v>2.3117163843815627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контейнеров"/>
      <sheetName val="ПП"/>
      <sheetName val="Свод затрат (норм. значения)"/>
      <sheetName val="ФОТ содер. нормативные знач."/>
      <sheetName val="Материалы"/>
      <sheetName val="Машины и механизмы"/>
      <sheetName val="Молоко, мыло, льг.проезд"/>
    </sheetNames>
    <sheetDataSet>
      <sheetData sheetId="2">
        <row r="3">
          <cell r="W3">
            <v>0.005556954890178549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Утилизация люминисц. ламп"/>
    </sheetNames>
    <sheetDataSet>
      <sheetData sheetId="0">
        <row r="8">
          <cell r="J8">
            <v>0.008004023530191869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Свод затрат (норм. значения)"/>
      <sheetName val="ФОТ содер. нормативные знач."/>
      <sheetName val="Спецодежда"/>
      <sheetName val="Инструмент"/>
      <sheetName val="Молоко, мыло, льг.проезд"/>
    </sheetNames>
    <sheetDataSet>
      <sheetData sheetId="1">
        <row r="8">
          <cell r="AE8">
            <v>0.01628482299289952</v>
          </cell>
        </row>
        <row r="9">
          <cell r="AE9">
            <v>0.027863444527876403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Свод затрат (норм. значения)"/>
      <sheetName val="ФОТ содер. нормативные знач."/>
      <sheetName val="Материалы"/>
      <sheetName val="Молоко, спецодежда, льг.проезд"/>
      <sheetName val="ИТОГ РОСТ"/>
      <sheetName val="Лист1"/>
      <sheetName val="Расчетный ФОТ (РОСТ)"/>
      <sheetName val="ФОТ содер. (РОСТ)"/>
    </sheetNames>
    <sheetDataSet>
      <sheetData sheetId="1">
        <row r="14">
          <cell r="AY14">
            <v>0.07950980382247286</v>
          </cell>
        </row>
        <row r="28">
          <cell r="AY28">
            <v>0.1931294037150662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Ц"/>
      <sheetName val="рем к"/>
      <sheetName val="мусор к"/>
      <sheetName val="снег к"/>
      <sheetName val="обсл в"/>
      <sheetName val="рем в"/>
      <sheetName val="мусор в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Свод затрат (норм. значения)"/>
      <sheetName val="ФОТ содер. нормативные знач."/>
      <sheetName val="Материалы"/>
      <sheetName val="Молоко, спецодежда, льг.проезд"/>
    </sheetNames>
    <sheetDataSet>
      <sheetData sheetId="1">
        <row r="3">
          <cell r="AQ3">
            <v>0.007435443730816442</v>
          </cell>
        </row>
        <row r="6">
          <cell r="AQ6">
            <v>0.004417831804777811</v>
          </cell>
        </row>
        <row r="12">
          <cell r="AQ12">
            <v>0.3702862616020566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Свод затрат (норм. значения)"/>
      <sheetName val="ФОТ содер. нормативные знач."/>
      <sheetName val="Материалы"/>
      <sheetName val="Молоко, спецодежда, льг.проезд"/>
    </sheetNames>
    <sheetDataSet>
      <sheetData sheetId="1">
        <row r="4">
          <cell r="W4">
            <v>0.0510640901521287</v>
          </cell>
        </row>
        <row r="5">
          <cell r="W5">
            <v>0.4140425415746241</v>
          </cell>
        </row>
        <row r="7">
          <cell r="W7">
            <v>0.0020427612648910094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ФОТ подметание пола"/>
      <sheetName val="ФОТ мытье пола"/>
      <sheetName val="ФОТ влажная протирка элементов"/>
      <sheetName val="ФОТ мытье окон идр."/>
      <sheetName val="Материалы"/>
      <sheetName val="Спецодежда"/>
      <sheetName val="Молоко, мыло, льг.проезд"/>
      <sheetName val="Свод затрат (норм. значения)"/>
      <sheetName val="влажное подметание пола"/>
      <sheetName val="мытье пола"/>
      <sheetName val="влажная протирка двери, стены, "/>
      <sheetName val="мытье окон"/>
    </sheetNames>
    <sheetDataSet>
      <sheetData sheetId="9">
        <row r="3">
          <cell r="W3">
            <v>3.276137823851981</v>
          </cell>
        </row>
      </sheetData>
      <sheetData sheetId="10">
        <row r="3">
          <cell r="W3">
            <v>0.4390395379855395</v>
          </cell>
        </row>
      </sheetData>
      <sheetData sheetId="11">
        <row r="3">
          <cell r="W3">
            <v>0.07905316420893706</v>
          </cell>
        </row>
      </sheetData>
      <sheetData sheetId="12">
        <row r="3">
          <cell r="D3" t="str">
            <v>Мытье окон, влажная протирка шкафов для электросчетчиков, почтовых ящиков, перил</v>
          </cell>
          <cell r="W3">
            <v>0.05167338157627032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ФОТ содер. нормативные знач."/>
      <sheetName val="Материалы"/>
      <sheetName val="Молоко, мыло, льг.проезд"/>
      <sheetName val="Свод затрат (норм. значения)"/>
    </sheetNames>
    <sheetDataSet>
      <sheetData sheetId="4">
        <row r="3">
          <cell r="AD3">
            <v>0.0008249856340158418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Свод затрат (норм. значения)"/>
      <sheetName val="ФОТ содер. нормативные знач."/>
      <sheetName val="Материалы"/>
      <sheetName val="Молоко, мыло, льг.проезд"/>
      <sheetName val="спецодежда"/>
    </sheetNames>
    <sheetDataSet>
      <sheetData sheetId="1">
        <row r="5">
          <cell r="W5">
            <v>0.08275340905626134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Свод затрат (норм. значения)"/>
      <sheetName val="ФОТ содер. нормативные знач."/>
      <sheetName val="Материалы"/>
      <sheetName val="Молоко, мыло, льг.проезд"/>
      <sheetName val="спецодежда"/>
    </sheetNames>
    <sheetDataSet>
      <sheetData sheetId="1">
        <row r="4">
          <cell r="W4">
            <v>0.026207390442185615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Свод затрат (норм. значения)"/>
      <sheetName val="Спецодежда"/>
      <sheetName val="ФОТ содер. нормативные знач."/>
      <sheetName val="Материалы инвентарь"/>
      <sheetName val="Молоко, спецодежда, льг.проезд"/>
      <sheetName val="ФОТ содер. (РОСТ)"/>
      <sheetName val="Лист1"/>
    </sheetNames>
    <sheetDataSet>
      <sheetData sheetId="1">
        <row r="11">
          <cell r="V11">
            <v>1.235354154301789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 см"/>
      <sheetName val="ЖФ"/>
      <sheetName val="cм 2004"/>
      <sheetName val="корр 2004"/>
      <sheetName val="общеэ 2004 "/>
      <sheetName val="фот к"/>
      <sheetName val="мат к"/>
      <sheetName val="спецод к"/>
      <sheetName val="охр тр к"/>
      <sheetName val="инв к"/>
      <sheetName val="пр к"/>
      <sheetName val="фот бл"/>
      <sheetName val="спецод бл"/>
      <sheetName val="охр бл."/>
      <sheetName val="инв бл"/>
      <sheetName val="дезин"/>
      <sheetName val="пр бл"/>
      <sheetName val="фот общ"/>
      <sheetName val="канц"/>
      <sheetName val="комм"/>
      <sheetName val="пр общ"/>
      <sheetName val="выпл приб"/>
      <sheetName val="общехоз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х"/>
      <sheetName val="ИТРАУП-тепло норм"/>
      <sheetName val="моп"/>
      <sheetName val="фот"/>
      <sheetName val="инвент мат"/>
      <sheetName val="льг пр"/>
      <sheetName val="дератиз"/>
      <sheetName val="комм"/>
      <sheetName val="спецодежда"/>
      <sheetName val="охр тр"/>
      <sheetName val="обучение"/>
      <sheetName val="Транспорт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Свод затрат (норм. значения)"/>
      <sheetName val="ФОТ содер. нормативные знач."/>
      <sheetName val="Материалы"/>
      <sheetName val="Молоко, мыло, льг.проезд"/>
      <sheetName val="спецодежда"/>
    </sheetNames>
    <sheetDataSet>
      <sheetData sheetId="1">
        <row r="4">
          <cell r="W4">
            <v>0.021592439322118778</v>
          </cell>
        </row>
        <row r="6">
          <cell r="W6">
            <v>0.07587420588469763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"/>
      <sheetName val="ПП"/>
      <sheetName val="Свод затрат (норм. значения)"/>
      <sheetName val="ФОТ содер. нормативные знач."/>
      <sheetName val="Материалы"/>
      <sheetName val="Инвент. и СО для подсоб. рабоч."/>
      <sheetName val="спецодежда"/>
      <sheetName val="Молоко, спецодежда, льг.проезд"/>
    </sheetNames>
    <sheetDataSet>
      <sheetData sheetId="2">
        <row r="4">
          <cell r="W4">
            <v>0.0877181432145611</v>
          </cell>
        </row>
        <row r="5">
          <cell r="W5">
            <v>1.2299262577622623</v>
          </cell>
        </row>
        <row r="8">
          <cell r="W8">
            <v>0.03531242086097139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Свод затрат (норм. значения)"/>
      <sheetName val="Спецодежда"/>
      <sheetName val="ФОТ содер. нормативные знач."/>
      <sheetName val="Материалы инвентарь"/>
      <sheetName val="Молоко, спецодежда, льг.проезд"/>
      <sheetName val="ФОТ содер. (РОСТ)"/>
      <sheetName val="Лист1"/>
    </sheetNames>
    <sheetDataSet>
      <sheetData sheetId="1">
        <row r="5">
          <cell r="V5">
            <v>0.3772546089774635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Лист2"/>
      <sheetName val="спецодежда"/>
      <sheetName val="заработная плата"/>
      <sheetName val="№ 1 ФОТ"/>
      <sheetName val="№ 7 ОТ И ТБ"/>
      <sheetName val="Инвентарь"/>
      <sheetName val="Материалы"/>
    </sheetNames>
    <sheetDataSet>
      <sheetData sheetId="0">
        <row r="81">
          <cell r="C81">
            <v>0.0874486922050796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х. уборка снега"/>
      <sheetName val="Убираемая площадь"/>
      <sheetName val="Вывоз снега"/>
    </sheetNames>
    <sheetDataSet>
      <sheetData sheetId="0">
        <row r="30">
          <cell r="L30">
            <v>1.299357867524877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7.375" style="7" customWidth="1"/>
    <col min="2" max="2" width="45.00390625" style="2" customWidth="1"/>
    <col min="3" max="3" width="21.00390625" style="7" customWidth="1"/>
    <col min="4" max="4" width="16.75390625" style="8" customWidth="1"/>
    <col min="5" max="5" width="13.625" style="8" hidden="1" customWidth="1"/>
    <col min="6" max="6" width="15.75390625" style="2" hidden="1" customWidth="1"/>
    <col min="7" max="7" width="20.375" style="2" customWidth="1"/>
    <col min="8" max="10" width="9.125" style="2" customWidth="1"/>
    <col min="11" max="12" width="11.625" style="2" bestFit="1" customWidth="1"/>
    <col min="13" max="13" width="9.375" style="2" bestFit="1" customWidth="1"/>
    <col min="14" max="16384" width="9.125" style="2" customWidth="1"/>
  </cols>
  <sheetData>
    <row r="1" spans="4:7" ht="15.75">
      <c r="D1" s="201" t="s">
        <v>229</v>
      </c>
      <c r="E1" s="201"/>
      <c r="F1" s="201"/>
      <c r="G1" s="201"/>
    </row>
    <row r="2" spans="4:7" ht="15.75">
      <c r="D2" s="201" t="s">
        <v>230</v>
      </c>
      <c r="E2" s="201"/>
      <c r="F2" s="201"/>
      <c r="G2" s="201"/>
    </row>
    <row r="3" spans="4:7" ht="15.75">
      <c r="D3" s="201" t="s">
        <v>231</v>
      </c>
      <c r="E3" s="201"/>
      <c r="F3" s="201"/>
      <c r="G3" s="201"/>
    </row>
    <row r="4" spans="1:7" s="191" customFormat="1" ht="12.75">
      <c r="A4" s="195"/>
      <c r="B4" s="196"/>
      <c r="C4" s="195"/>
      <c r="D4" s="197"/>
      <c r="E4" s="197"/>
      <c r="F4" s="196"/>
      <c r="G4" s="196"/>
    </row>
    <row r="5" spans="1:7" s="1" customFormat="1" ht="14.25" customHeight="1">
      <c r="A5" s="205" t="s">
        <v>0</v>
      </c>
      <c r="B5" s="205"/>
      <c r="C5" s="205"/>
      <c r="D5" s="205"/>
      <c r="E5" s="205"/>
      <c r="F5" s="205"/>
      <c r="G5" s="205"/>
    </row>
    <row r="6" spans="1:7" s="1" customFormat="1" ht="30.75" customHeight="1">
      <c r="A6" s="204" t="s">
        <v>219</v>
      </c>
      <c r="B6" s="204"/>
      <c r="C6" s="204"/>
      <c r="D6" s="204"/>
      <c r="E6" s="204"/>
      <c r="F6" s="204"/>
      <c r="G6" s="204"/>
    </row>
    <row r="7" spans="1:8" s="1" customFormat="1" ht="15" customHeight="1">
      <c r="A7" s="198"/>
      <c r="B7" s="198"/>
      <c r="C7" s="198"/>
      <c r="D7" s="198"/>
      <c r="E7" s="198"/>
      <c r="F7" s="10"/>
      <c r="G7" s="10"/>
      <c r="H7" s="93"/>
    </row>
    <row r="8" spans="1:8" ht="102" customHeight="1">
      <c r="A8" s="199" t="s">
        <v>1</v>
      </c>
      <c r="B8" s="200" t="s">
        <v>2</v>
      </c>
      <c r="C8" s="200" t="s">
        <v>3</v>
      </c>
      <c r="D8" s="200" t="s">
        <v>19</v>
      </c>
      <c r="E8" s="200" t="s">
        <v>151</v>
      </c>
      <c r="F8" s="200" t="s">
        <v>152</v>
      </c>
      <c r="G8" s="200" t="s">
        <v>104</v>
      </c>
      <c r="H8" s="92"/>
    </row>
    <row r="9" spans="1:13" s="9" customFormat="1" ht="98.25" customHeight="1">
      <c r="A9" s="151">
        <v>1</v>
      </c>
      <c r="B9" s="119" t="s">
        <v>220</v>
      </c>
      <c r="C9" s="118"/>
      <c r="D9" s="120">
        <v>359770.63</v>
      </c>
      <c r="E9" s="120">
        <f>E10+E11+E12</f>
        <v>1.3120533458205026</v>
      </c>
      <c r="F9" s="120">
        <f>E9*E72/E68</f>
        <v>0.1096970486282932</v>
      </c>
      <c r="G9" s="120">
        <f>E9+F9</f>
        <v>1.4217503944487957</v>
      </c>
      <c r="H9" s="94"/>
      <c r="K9" s="117"/>
      <c r="M9" s="117"/>
    </row>
    <row r="10" spans="1:12" s="9" customFormat="1" ht="142.5" customHeight="1">
      <c r="A10" s="156" t="s">
        <v>101</v>
      </c>
      <c r="B10" s="121" t="s">
        <v>221</v>
      </c>
      <c r="C10" s="127" t="s">
        <v>27</v>
      </c>
      <c r="D10" s="122"/>
      <c r="E10" s="123">
        <f>'[5]Свод затрат (норм. значения)'!$W$6</f>
        <v>0.07587420588469763</v>
      </c>
      <c r="F10" s="122">
        <f>E10*E72/E68</f>
        <v>0.0063436265599108276</v>
      </c>
      <c r="G10" s="120">
        <f>E10+F10</f>
        <v>0.08221783244460847</v>
      </c>
      <c r="H10" s="94"/>
      <c r="L10" s="9" t="s">
        <v>107</v>
      </c>
    </row>
    <row r="11" spans="1:8" s="9" customFormat="1" ht="48.75" customHeight="1">
      <c r="A11" s="156" t="s">
        <v>102</v>
      </c>
      <c r="B11" s="121" t="s">
        <v>222</v>
      </c>
      <c r="C11" s="127" t="s">
        <v>4</v>
      </c>
      <c r="D11" s="124"/>
      <c r="E11" s="125">
        <f>'[26]Свод затрат (норм. значения)'!$V$11</f>
        <v>1.235354154301789</v>
      </c>
      <c r="F11" s="124">
        <f>E11*E72/E68</f>
        <v>0.10328444736586698</v>
      </c>
      <c r="G11" s="120">
        <f aca="true" t="shared" si="0" ref="G11:G67">E11+F11</f>
        <v>1.338638601667656</v>
      </c>
      <c r="H11" s="94"/>
    </row>
    <row r="12" spans="1:8" s="3" customFormat="1" ht="32.25" customHeight="1">
      <c r="A12" s="97" t="s">
        <v>149</v>
      </c>
      <c r="B12" s="126" t="s">
        <v>25</v>
      </c>
      <c r="C12" s="127" t="s">
        <v>4</v>
      </c>
      <c r="D12" s="128"/>
      <c r="E12" s="125">
        <f>'[23]Свод затрат (норм. значения)'!$AD$3</f>
        <v>0.0008249856340158418</v>
      </c>
      <c r="F12" s="124">
        <f>E12*E72/E68</f>
        <v>6.89747025153807E-05</v>
      </c>
      <c r="G12" s="145">
        <f t="shared" si="0"/>
        <v>0.0008939603365312224</v>
      </c>
      <c r="H12" s="92"/>
    </row>
    <row r="13" spans="1:8" ht="31.5">
      <c r="A13" s="151" t="s">
        <v>153</v>
      </c>
      <c r="B13" s="152" t="s">
        <v>26</v>
      </c>
      <c r="C13" s="118"/>
      <c r="D13" s="137">
        <v>519387.18</v>
      </c>
      <c r="E13" s="129">
        <f>E14+E15+E18+E19</f>
        <v>1.8945492611599135</v>
      </c>
      <c r="F13" s="129">
        <f>E13*E72/E68</f>
        <v>0.15839787543104059</v>
      </c>
      <c r="G13" s="120">
        <f t="shared" si="0"/>
        <v>2.052947136590954</v>
      </c>
      <c r="H13" s="92"/>
    </row>
    <row r="14" spans="1:8" ht="33" customHeight="1">
      <c r="A14" s="97" t="s">
        <v>154</v>
      </c>
      <c r="B14" s="126" t="s">
        <v>108</v>
      </c>
      <c r="C14" s="127" t="s">
        <v>27</v>
      </c>
      <c r="D14" s="137"/>
      <c r="E14" s="125">
        <f>'[5]Свод затрат (норм. значения)'!$W$4</f>
        <v>0.021592439322118778</v>
      </c>
      <c r="F14" s="124">
        <f>E14*E72/E68</f>
        <v>0.0018052824405860534</v>
      </c>
      <c r="G14" s="120">
        <f t="shared" si="0"/>
        <v>0.02339772176270483</v>
      </c>
      <c r="H14" s="92"/>
    </row>
    <row r="15" spans="1:8" s="3" customFormat="1" ht="18" customHeight="1">
      <c r="A15" s="97" t="s">
        <v>155</v>
      </c>
      <c r="B15" s="130" t="s">
        <v>182</v>
      </c>
      <c r="C15" s="127"/>
      <c r="D15" s="136"/>
      <c r="E15" s="125">
        <f>E16+E17</f>
        <v>1.3176444009768233</v>
      </c>
      <c r="F15" s="124">
        <f>E15*E72/E68</f>
        <v>0.11016450084837259</v>
      </c>
      <c r="G15" s="120">
        <f t="shared" si="0"/>
        <v>1.427808901825196</v>
      </c>
      <c r="H15" s="92"/>
    </row>
    <row r="16" spans="1:8" s="3" customFormat="1" ht="47.25" customHeight="1">
      <c r="A16" s="97" t="s">
        <v>156</v>
      </c>
      <c r="B16" s="130" t="s">
        <v>109</v>
      </c>
      <c r="C16" s="127" t="s">
        <v>27</v>
      </c>
      <c r="D16" s="136"/>
      <c r="E16" s="125">
        <f>'[6]Свод затрат (норм. значения)'!$W$4</f>
        <v>0.0877181432145611</v>
      </c>
      <c r="F16" s="124">
        <f>E16*E72/E68</f>
        <v>0.007333864474674879</v>
      </c>
      <c r="G16" s="120">
        <f t="shared" si="0"/>
        <v>0.09505200768923598</v>
      </c>
      <c r="H16" s="92"/>
    </row>
    <row r="17" spans="1:8" s="3" customFormat="1" ht="47.25">
      <c r="A17" s="156" t="s">
        <v>157</v>
      </c>
      <c r="B17" s="130" t="s">
        <v>183</v>
      </c>
      <c r="C17" s="127" t="s">
        <v>4</v>
      </c>
      <c r="D17" s="131"/>
      <c r="E17" s="124">
        <f>'[6]Свод затрат (норм. значения)'!$W$5</f>
        <v>1.2299262577622623</v>
      </c>
      <c r="F17" s="124">
        <f>E17*E72/E68</f>
        <v>0.10283063637369771</v>
      </c>
      <c r="G17" s="120">
        <f>E17+F17</f>
        <v>1.33275689413596</v>
      </c>
      <c r="H17" s="92"/>
    </row>
    <row r="18" spans="1:8" s="3" customFormat="1" ht="34.5" customHeight="1">
      <c r="A18" s="156" t="s">
        <v>158</v>
      </c>
      <c r="B18" s="130" t="s">
        <v>58</v>
      </c>
      <c r="C18" s="127" t="s">
        <v>4</v>
      </c>
      <c r="D18" s="131"/>
      <c r="E18" s="124">
        <v>0.52</v>
      </c>
      <c r="F18" s="124">
        <f>E18*E72/E68</f>
        <v>0.043475721066082516</v>
      </c>
      <c r="G18" s="120">
        <f t="shared" si="0"/>
        <v>0.5634757210660826</v>
      </c>
      <c r="H18" s="92"/>
    </row>
    <row r="19" spans="1:8" s="3" customFormat="1" ht="31.5">
      <c r="A19" s="156" t="s">
        <v>159</v>
      </c>
      <c r="B19" s="121" t="s">
        <v>59</v>
      </c>
      <c r="C19" s="127" t="s">
        <v>4</v>
      </c>
      <c r="D19" s="131"/>
      <c r="E19" s="124">
        <f>'[6]Свод затрат (норм. значения)'!$W$8</f>
        <v>0.03531242086097139</v>
      </c>
      <c r="F19" s="124">
        <f>E19*E72/E68</f>
        <v>0.0029523710759994334</v>
      </c>
      <c r="G19" s="120">
        <f t="shared" si="0"/>
        <v>0.03826479193697082</v>
      </c>
      <c r="H19" s="92"/>
    </row>
    <row r="20" spans="1:11" s="3" customFormat="1" ht="15.75">
      <c r="A20" s="157" t="s">
        <v>160</v>
      </c>
      <c r="B20" s="132" t="s">
        <v>44</v>
      </c>
      <c r="C20" s="118"/>
      <c r="D20" s="133">
        <v>22802.36</v>
      </c>
      <c r="E20" s="120">
        <f>E21</f>
        <v>0.08275340905626134</v>
      </c>
      <c r="F20" s="120">
        <f>E20*E72/E68</f>
        <v>0.006918777171918162</v>
      </c>
      <c r="G20" s="120">
        <f>E20+F20</f>
        <v>0.0896721862281795</v>
      </c>
      <c r="H20" s="92"/>
      <c r="K20" s="146"/>
    </row>
    <row r="21" spans="1:8" s="3" customFormat="1" ht="33.75" customHeight="1">
      <c r="A21" s="156" t="s">
        <v>135</v>
      </c>
      <c r="B21" s="121" t="s">
        <v>184</v>
      </c>
      <c r="C21" s="127" t="s">
        <v>150</v>
      </c>
      <c r="D21" s="131"/>
      <c r="E21" s="124">
        <f>'[24]Свод затрат (норм. значения)'!$W$5</f>
        <v>0.08275340905626134</v>
      </c>
      <c r="F21" s="124">
        <f>E21*E72/E68</f>
        <v>0.006918777171918162</v>
      </c>
      <c r="G21" s="120">
        <f t="shared" si="0"/>
        <v>0.0896721862281795</v>
      </c>
      <c r="H21" s="92"/>
    </row>
    <row r="22" spans="1:8" ht="31.5">
      <c r="A22" s="151" t="s">
        <v>161</v>
      </c>
      <c r="B22" s="132" t="s">
        <v>28</v>
      </c>
      <c r="C22" s="118"/>
      <c r="D22" s="120">
        <v>103877.44</v>
      </c>
      <c r="E22" s="120">
        <f>E23</f>
        <v>0.3772546089774635</v>
      </c>
      <c r="F22" s="124">
        <f>E22*E72/E68</f>
        <v>0.031541184905381214</v>
      </c>
      <c r="G22" s="120">
        <f t="shared" si="0"/>
        <v>0.4087957938828447</v>
      </c>
      <c r="H22" s="92"/>
    </row>
    <row r="23" spans="1:8" ht="36" customHeight="1">
      <c r="A23" s="156" t="s">
        <v>136</v>
      </c>
      <c r="B23" s="121" t="s">
        <v>175</v>
      </c>
      <c r="C23" s="127" t="s">
        <v>4</v>
      </c>
      <c r="D23" s="134"/>
      <c r="E23" s="124">
        <f>'[7]Свод затрат (норм. значения)'!$V$5</f>
        <v>0.3772546089774635</v>
      </c>
      <c r="F23" s="124">
        <f>E23*E72/E68</f>
        <v>0.031541184905381214</v>
      </c>
      <c r="G23" s="120">
        <f t="shared" si="0"/>
        <v>0.4087957938828447</v>
      </c>
      <c r="H23" s="92"/>
    </row>
    <row r="24" spans="1:8" ht="15.75">
      <c r="A24" s="151">
        <v>5</v>
      </c>
      <c r="B24" s="152" t="s">
        <v>6</v>
      </c>
      <c r="C24" s="118"/>
      <c r="D24" s="137">
        <v>12667.98</v>
      </c>
      <c r="E24" s="129">
        <f>E25+E26</f>
        <v>0.046207390442185615</v>
      </c>
      <c r="F24" s="124">
        <f>E24*E72/E68</f>
        <v>0.003863268496261594</v>
      </c>
      <c r="G24" s="120">
        <f t="shared" si="0"/>
        <v>0.05007065893844721</v>
      </c>
      <c r="H24" s="92"/>
    </row>
    <row r="25" spans="1:8" ht="15.75">
      <c r="A25" s="97" t="s">
        <v>105</v>
      </c>
      <c r="B25" s="126" t="s">
        <v>29</v>
      </c>
      <c r="C25" s="127" t="s">
        <v>24</v>
      </c>
      <c r="D25" s="137"/>
      <c r="E25" s="125">
        <f>'[25]Свод затрат (норм. значения)'!$W$4</f>
        <v>0.026207390442185615</v>
      </c>
      <c r="F25" s="124">
        <f>E25*E72/E68</f>
        <v>0.0021911253783353435</v>
      </c>
      <c r="G25" s="120">
        <f t="shared" si="0"/>
        <v>0.02839851582052096</v>
      </c>
      <c r="H25" s="92"/>
    </row>
    <row r="26" spans="1:8" s="3" customFormat="1" ht="34.5" customHeight="1">
      <c r="A26" s="97" t="s">
        <v>162</v>
      </c>
      <c r="B26" s="126" t="s">
        <v>30</v>
      </c>
      <c r="C26" s="127" t="s">
        <v>4</v>
      </c>
      <c r="D26" s="136"/>
      <c r="E26" s="125">
        <v>0.02</v>
      </c>
      <c r="F26" s="124">
        <f>E26*E72/E68</f>
        <v>0.0016721431179262504</v>
      </c>
      <c r="G26" s="120">
        <f t="shared" si="0"/>
        <v>0.02167214311792625</v>
      </c>
      <c r="H26" s="92"/>
    </row>
    <row r="27" spans="1:8" ht="50.25" customHeight="1">
      <c r="A27" s="151">
        <v>6</v>
      </c>
      <c r="B27" s="132" t="s">
        <v>31</v>
      </c>
      <c r="C27" s="118"/>
      <c r="D27" s="120">
        <v>53205.52</v>
      </c>
      <c r="E27" s="120">
        <f>E29+E28</f>
        <v>0.1931294037150662</v>
      </c>
      <c r="F27" s="124">
        <f>E27*E72/E68</f>
        <v>0.01614700016456742</v>
      </c>
      <c r="G27" s="120">
        <f>E27+F27</f>
        <v>0.20927640387963362</v>
      </c>
      <c r="H27" s="92"/>
    </row>
    <row r="28" spans="1:8" ht="112.5" customHeight="1">
      <c r="A28" s="97" t="s">
        <v>137</v>
      </c>
      <c r="B28" s="130" t="s">
        <v>223</v>
      </c>
      <c r="C28" s="127" t="s">
        <v>185</v>
      </c>
      <c r="D28" s="120"/>
      <c r="E28" s="124">
        <f>'[19]Свод затрат (норм. значения)'!$AY$14</f>
        <v>0.07950980382247286</v>
      </c>
      <c r="F28" s="124">
        <f>E28*E72/E68</f>
        <v>0.006647588563470714</v>
      </c>
      <c r="G28" s="120">
        <f t="shared" si="0"/>
        <v>0.08615739238594357</v>
      </c>
      <c r="H28" s="92"/>
    </row>
    <row r="29" spans="1:8" ht="48.75" customHeight="1">
      <c r="A29" s="156" t="s">
        <v>138</v>
      </c>
      <c r="B29" s="121" t="s">
        <v>224</v>
      </c>
      <c r="C29" s="127" t="s">
        <v>4</v>
      </c>
      <c r="D29" s="131"/>
      <c r="E29" s="124">
        <f>'[19]Свод затрат (норм. значения)'!$AY$28-'[19]Свод затрат (норм. значения)'!$AY$14</f>
        <v>0.11361959989259335</v>
      </c>
      <c r="F29" s="124">
        <f>E29*E72/E68</f>
        <v>0.009499411601096705</v>
      </c>
      <c r="G29" s="120">
        <f t="shared" si="0"/>
        <v>0.12311901149369005</v>
      </c>
      <c r="H29" s="92"/>
    </row>
    <row r="30" spans="1:8" ht="15.75">
      <c r="A30" s="151">
        <v>7</v>
      </c>
      <c r="B30" s="152" t="s">
        <v>32</v>
      </c>
      <c r="C30" s="118"/>
      <c r="D30" s="137">
        <v>103877.44</v>
      </c>
      <c r="E30" s="129">
        <f>E31+E32+E33</f>
        <v>0.3821395371376508</v>
      </c>
      <c r="F30" s="124">
        <f>E30*E72/E68</f>
        <v>0.03194959985561228</v>
      </c>
      <c r="G30" s="120">
        <f t="shared" si="0"/>
        <v>0.4140891369932631</v>
      </c>
      <c r="H30" s="92"/>
    </row>
    <row r="31" spans="1:8" ht="78.75">
      <c r="A31" s="97" t="s">
        <v>110</v>
      </c>
      <c r="B31" s="126" t="s">
        <v>225</v>
      </c>
      <c r="C31" s="127" t="s">
        <v>5</v>
      </c>
      <c r="D31" s="137"/>
      <c r="E31" s="125">
        <f>'[20]Свод затрат (норм. значения)'!$AQ$3</f>
        <v>0.007435443730816442</v>
      </c>
      <c r="F31" s="124">
        <f>E31*E72/E68</f>
        <v>0.0006216563031606299</v>
      </c>
      <c r="G31" s="120">
        <f t="shared" si="0"/>
        <v>0.008057100033977072</v>
      </c>
      <c r="H31" s="92"/>
    </row>
    <row r="32" spans="1:8" s="3" customFormat="1" ht="35.25" customHeight="1">
      <c r="A32" s="156" t="s">
        <v>139</v>
      </c>
      <c r="B32" s="121" t="s">
        <v>33</v>
      </c>
      <c r="C32" s="127" t="s">
        <v>5</v>
      </c>
      <c r="D32" s="136"/>
      <c r="E32" s="125">
        <f>'[20]Свод затрат (норм. значения)'!$AQ$6</f>
        <v>0.004417831804777811</v>
      </c>
      <c r="F32" s="124">
        <f>E32*E72/E68</f>
        <v>0.0003693623524257461</v>
      </c>
      <c r="G32" s="120">
        <f t="shared" si="0"/>
        <v>0.004787194157203557</v>
      </c>
      <c r="H32" s="92"/>
    </row>
    <row r="33" spans="1:8" s="3" customFormat="1" ht="93" customHeight="1">
      <c r="A33" s="156" t="s">
        <v>163</v>
      </c>
      <c r="B33" s="153" t="s">
        <v>226</v>
      </c>
      <c r="C33" s="127" t="s">
        <v>176</v>
      </c>
      <c r="D33" s="136"/>
      <c r="E33" s="125">
        <f>'[20]Свод затрат (норм. значения)'!$AQ$12</f>
        <v>0.3702862616020566</v>
      </c>
      <c r="F33" s="124">
        <f>E33*E72/E68</f>
        <v>0.030958581200025904</v>
      </c>
      <c r="G33" s="120">
        <f>E33+F33</f>
        <v>0.4012448428020825</v>
      </c>
      <c r="H33" s="92"/>
    </row>
    <row r="34" spans="1:14" s="1" customFormat="1" ht="50.25" customHeight="1">
      <c r="A34" s="151">
        <v>8</v>
      </c>
      <c r="B34" s="152" t="s">
        <v>34</v>
      </c>
      <c r="C34" s="127" t="s">
        <v>4</v>
      </c>
      <c r="D34" s="137">
        <v>129213.4</v>
      </c>
      <c r="E34" s="129">
        <f>E35+E36+E37</f>
        <v>0.4691921542565348</v>
      </c>
      <c r="F34" s="124">
        <f>E34*E72/E68</f>
        <v>0.03922782158625282</v>
      </c>
      <c r="G34" s="120">
        <f t="shared" si="0"/>
        <v>0.5084199758427876</v>
      </c>
      <c r="H34" s="93"/>
      <c r="N34" s="147"/>
    </row>
    <row r="35" spans="1:8" s="1" customFormat="1" ht="111" customHeight="1">
      <c r="A35" s="97" t="s">
        <v>140</v>
      </c>
      <c r="B35" s="126" t="s">
        <v>227</v>
      </c>
      <c r="C35" s="127" t="s">
        <v>27</v>
      </c>
      <c r="D35" s="137"/>
      <c r="E35" s="125">
        <f>'[21]Свод затрат (норм. значения)'!$W$5</f>
        <v>0.4140425415746241</v>
      </c>
      <c r="F35" s="124">
        <f>E35*E72/E68</f>
        <v>0.03461691932113506</v>
      </c>
      <c r="G35" s="120">
        <f t="shared" si="0"/>
        <v>0.44865946089575914</v>
      </c>
      <c r="H35" s="93"/>
    </row>
    <row r="36" spans="1:8" s="1" customFormat="1" ht="108.75" customHeight="1">
      <c r="A36" s="97" t="s">
        <v>141</v>
      </c>
      <c r="B36" s="153" t="s">
        <v>127</v>
      </c>
      <c r="C36" s="127" t="s">
        <v>128</v>
      </c>
      <c r="D36" s="137"/>
      <c r="E36" s="125">
        <f>'[21]Свод затрат (норм. значения)'!$W$7</f>
        <v>0.0020427612648910094</v>
      </c>
      <c r="F36" s="124">
        <f>E36*E72/E68</f>
        <v>0.00017078945953269116</v>
      </c>
      <c r="G36" s="120">
        <f t="shared" si="0"/>
        <v>0.0022135507244237006</v>
      </c>
      <c r="H36" s="93"/>
    </row>
    <row r="37" spans="1:8" s="1" customFormat="1" ht="31.5">
      <c r="A37" s="97" t="s">
        <v>142</v>
      </c>
      <c r="B37" s="153" t="s">
        <v>228</v>
      </c>
      <c r="C37" s="127" t="s">
        <v>4</v>
      </c>
      <c r="D37" s="137"/>
      <c r="E37" s="125">
        <f>'[21]Свод затрат (норм. значения)'!$W$4+'[21]Свод затрат (норм. значения)'!$W$7</f>
        <v>0.05310685141701971</v>
      </c>
      <c r="F37" s="124">
        <f>E37*E72/E68</f>
        <v>0.004440112805585072</v>
      </c>
      <c r="G37" s="120">
        <f t="shared" si="0"/>
        <v>0.05754696422260478</v>
      </c>
      <c r="H37" s="93"/>
    </row>
    <row r="38" spans="1:8" ht="31.5">
      <c r="A38" s="151">
        <v>9</v>
      </c>
      <c r="B38" s="152" t="s">
        <v>35</v>
      </c>
      <c r="C38" s="118"/>
      <c r="D38" s="137">
        <v>1150252.58</v>
      </c>
      <c r="E38" s="129">
        <f>E39+E40+E41+E42+E43</f>
        <v>4.1887780201489555</v>
      </c>
      <c r="F38" s="124">
        <f>E38*E72/E68</f>
        <v>0.350211816945641</v>
      </c>
      <c r="G38" s="120">
        <f>E38+F38+0.01</f>
        <v>4.548989837094596</v>
      </c>
      <c r="H38" s="92"/>
    </row>
    <row r="39" spans="1:8" s="3" customFormat="1" ht="17.25" customHeight="1">
      <c r="A39" s="97" t="s">
        <v>119</v>
      </c>
      <c r="B39" s="135" t="s">
        <v>129</v>
      </c>
      <c r="C39" s="127" t="s">
        <v>98</v>
      </c>
      <c r="D39" s="136"/>
      <c r="E39" s="125">
        <f>'[22]влажное подметание пола'!$W$3</f>
        <v>3.276137823851981</v>
      </c>
      <c r="F39" s="124">
        <f>E39*E72/E68</f>
        <v>0.2739085657765986</v>
      </c>
      <c r="G39" s="120">
        <f t="shared" si="0"/>
        <v>3.5500463896285797</v>
      </c>
      <c r="H39" s="92"/>
    </row>
    <row r="40" spans="1:8" s="3" customFormat="1" ht="19.5" customHeight="1">
      <c r="A40" s="97" t="s">
        <v>120</v>
      </c>
      <c r="B40" s="135" t="s">
        <v>130</v>
      </c>
      <c r="C40" s="127" t="s">
        <v>9</v>
      </c>
      <c r="D40" s="136"/>
      <c r="E40" s="125">
        <f>'[22]мытье пола'!$W$3</f>
        <v>0.4390395379855395</v>
      </c>
      <c r="F40" s="124">
        <f>E40*E72/E68</f>
        <v>0.036706847097002025</v>
      </c>
      <c r="G40" s="120">
        <f t="shared" si="0"/>
        <v>0.4757463850825415</v>
      </c>
      <c r="H40" s="92"/>
    </row>
    <row r="41" spans="1:8" s="3" customFormat="1" ht="36" customHeight="1">
      <c r="A41" s="97" t="s">
        <v>143</v>
      </c>
      <c r="B41" s="135" t="s">
        <v>131</v>
      </c>
      <c r="C41" s="127" t="s">
        <v>132</v>
      </c>
      <c r="D41" s="136"/>
      <c r="E41" s="125">
        <f>'[22]влажная протирка двери, стены, '!$W$3</f>
        <v>0.07905316420893706</v>
      </c>
      <c r="F41" s="124">
        <f>E41*E72/E68</f>
        <v>0.006609410224113394</v>
      </c>
      <c r="G41" s="120">
        <f t="shared" si="0"/>
        <v>0.08566257443305045</v>
      </c>
      <c r="H41" s="92"/>
    </row>
    <row r="42" spans="1:8" s="3" customFormat="1" ht="32.25" customHeight="1">
      <c r="A42" s="97" t="s">
        <v>164</v>
      </c>
      <c r="B42" s="135" t="str">
        <f>'[22]мытье окон'!$D$3</f>
        <v>Мытье окон, влажная протирка шкафов для электросчетчиков, почтовых ящиков, перил</v>
      </c>
      <c r="C42" s="127" t="s">
        <v>5</v>
      </c>
      <c r="D42" s="136"/>
      <c r="E42" s="125">
        <f>'[22]мытье окон'!$W$3</f>
        <v>0.05167338157627032</v>
      </c>
      <c r="F42" s="124">
        <f>E42*E72/E68</f>
        <v>0.004320264469136876</v>
      </c>
      <c r="G42" s="120">
        <f t="shared" si="0"/>
        <v>0.0559936460454072</v>
      </c>
      <c r="H42" s="92"/>
    </row>
    <row r="43" spans="1:8" s="3" customFormat="1" ht="35.25" customHeight="1">
      <c r="A43" s="97" t="s">
        <v>165</v>
      </c>
      <c r="B43" s="126" t="s">
        <v>36</v>
      </c>
      <c r="C43" s="127" t="s">
        <v>118</v>
      </c>
      <c r="D43" s="136"/>
      <c r="E43" s="125">
        <f>(9.8+10.9)/5*3497.2/100*50/21113.3</f>
        <v>0.34287411252622757</v>
      </c>
      <c r="F43" s="124">
        <f>E43*E72/E68</f>
        <v>0.028666729378790112</v>
      </c>
      <c r="G43" s="120">
        <f t="shared" si="0"/>
        <v>0.3715408419050177</v>
      </c>
      <c r="H43" s="92"/>
    </row>
    <row r="44" spans="1:8" ht="15.75">
      <c r="A44" s="151" t="s">
        <v>166</v>
      </c>
      <c r="B44" s="152" t="s">
        <v>7</v>
      </c>
      <c r="C44" s="118"/>
      <c r="D44" s="137">
        <v>58272.71</v>
      </c>
      <c r="E44" s="129">
        <f>E45+E46+E47</f>
        <v>0.20995228551576045</v>
      </c>
      <c r="F44" s="124">
        <f>E44*E72/E68</f>
        <v>0.017553513465903302</v>
      </c>
      <c r="G44" s="120">
        <f t="shared" si="0"/>
        <v>0.22750579898166376</v>
      </c>
      <c r="H44" s="92"/>
    </row>
    <row r="45" spans="1:8" s="3" customFormat="1" ht="15.75" customHeight="1">
      <c r="A45" s="97" t="s">
        <v>121</v>
      </c>
      <c r="B45" s="126" t="s">
        <v>112</v>
      </c>
      <c r="C45" s="127" t="s">
        <v>8</v>
      </c>
      <c r="D45" s="136"/>
      <c r="E45" s="125">
        <f>'[18]Свод затрат (норм. значения)'!$AE$8+'[18]Свод затрат (норм. значения)'!$AE$9</f>
        <v>0.04414826752077593</v>
      </c>
      <c r="F45" s="124">
        <f>E45*E72/E68</f>
        <v>0.0036911110851616234</v>
      </c>
      <c r="G45" s="120">
        <f t="shared" si="0"/>
        <v>0.04783937860593755</v>
      </c>
      <c r="H45" s="92"/>
    </row>
    <row r="46" spans="1:8" s="3" customFormat="1" ht="15.75" customHeight="1">
      <c r="A46" s="97" t="s">
        <v>122</v>
      </c>
      <c r="B46" s="126" t="s">
        <v>117</v>
      </c>
      <c r="C46" s="127" t="s">
        <v>134</v>
      </c>
      <c r="D46" s="136"/>
      <c r="E46" s="125">
        <f>22*150/1000*3518/21113.3/12*1.71</f>
        <v>0.07835532578990494</v>
      </c>
      <c r="F46" s="124">
        <f>E46*E72/E68</f>
        <v>0.00655106593862294</v>
      </c>
      <c r="G46" s="120">
        <f>E46+F46+0.001</f>
        <v>0.08590639172852788</v>
      </c>
      <c r="H46" s="92"/>
    </row>
    <row r="47" spans="1:8" ht="29.25" customHeight="1">
      <c r="A47" s="97" t="s">
        <v>123</v>
      </c>
      <c r="B47" s="130" t="s">
        <v>111</v>
      </c>
      <c r="C47" s="127" t="s">
        <v>4</v>
      </c>
      <c r="D47" s="134"/>
      <c r="E47" s="124">
        <f>'[8]смета'!$C$81</f>
        <v>0.0874486922050796</v>
      </c>
      <c r="F47" s="124">
        <f>E47*E72/E68</f>
        <v>0.00731133644211874</v>
      </c>
      <c r="G47" s="120">
        <f t="shared" si="0"/>
        <v>0.09476002864719835</v>
      </c>
      <c r="H47" s="92"/>
    </row>
    <row r="48" spans="1:12" ht="63">
      <c r="A48" s="151">
        <v>11</v>
      </c>
      <c r="B48" s="132" t="s">
        <v>37</v>
      </c>
      <c r="C48" s="118"/>
      <c r="D48" s="137">
        <v>1659505.38</v>
      </c>
      <c r="E48" s="129">
        <f>E49+E55</f>
        <v>6.044164479777775</v>
      </c>
      <c r="F48" s="124">
        <f>E48*E72/E68</f>
        <v>0.5053354019237352</v>
      </c>
      <c r="G48" s="120">
        <f>E48+F48-0.01</f>
        <v>6.53949988170151</v>
      </c>
      <c r="H48" s="92"/>
      <c r="L48" s="148"/>
    </row>
    <row r="49" spans="1:8" s="3" customFormat="1" ht="15.75">
      <c r="A49" s="151"/>
      <c r="B49" s="154" t="s">
        <v>10</v>
      </c>
      <c r="C49" s="118"/>
      <c r="D49" s="155"/>
      <c r="E49" s="129">
        <f>E50+E51+E52+E53+E54</f>
        <v>2.102602472488705</v>
      </c>
      <c r="F49" s="124">
        <f>E49*E72/E68</f>
        <v>0.17579261270533533</v>
      </c>
      <c r="G49" s="120">
        <f>E49+F49</f>
        <v>2.2783950851940404</v>
      </c>
      <c r="H49" s="92"/>
    </row>
    <row r="50" spans="1:8" s="4" customFormat="1" ht="15.75">
      <c r="A50" s="158" t="s">
        <v>124</v>
      </c>
      <c r="B50" s="121" t="s">
        <v>103</v>
      </c>
      <c r="C50" s="127" t="s">
        <v>11</v>
      </c>
      <c r="D50" s="136"/>
      <c r="E50" s="125">
        <f>'[13]уборка приямок отмостки'!$AD$4</f>
        <v>0.03072671503488021</v>
      </c>
      <c r="F50" s="124">
        <f>E50*E72/E68</f>
        <v>0.0025689732541028</v>
      </c>
      <c r="G50" s="120">
        <f t="shared" si="0"/>
        <v>0.03329568828898301</v>
      </c>
      <c r="H50" s="95"/>
    </row>
    <row r="51" spans="1:8" s="3" customFormat="1" ht="15" customHeight="1">
      <c r="A51" s="159" t="s">
        <v>125</v>
      </c>
      <c r="B51" s="138" t="s">
        <v>12</v>
      </c>
      <c r="C51" s="139" t="s">
        <v>11</v>
      </c>
      <c r="D51" s="136"/>
      <c r="E51" s="125">
        <f>'[13] свод уборка газонов'!$AD$4</f>
        <v>1.740617262294753</v>
      </c>
      <c r="F51" s="124">
        <f>E51*E72/E68</f>
        <v>0.14552805880449013</v>
      </c>
      <c r="G51" s="120">
        <f t="shared" si="0"/>
        <v>1.8861453210992432</v>
      </c>
      <c r="H51" s="92"/>
    </row>
    <row r="52" spans="1:8" s="3" customFormat="1" ht="15" customHeight="1">
      <c r="A52" s="159" t="s">
        <v>126</v>
      </c>
      <c r="B52" s="138" t="s">
        <v>179</v>
      </c>
      <c r="C52" s="139" t="s">
        <v>13</v>
      </c>
      <c r="D52" s="136"/>
      <c r="E52" s="125">
        <f>'[13]подметание ступенек'!$AD$4</f>
        <v>0.07815131419687789</v>
      </c>
      <c r="F52" s="124">
        <f>E52*E72/E68</f>
        <v>0.006534009109560071</v>
      </c>
      <c r="G52" s="120">
        <f t="shared" si="0"/>
        <v>0.08468532330643797</v>
      </c>
      <c r="H52" s="92"/>
    </row>
    <row r="53" spans="1:8" s="3" customFormat="1" ht="34.5" customHeight="1">
      <c r="A53" s="159" t="s">
        <v>167</v>
      </c>
      <c r="B53" s="138" t="s">
        <v>115</v>
      </c>
      <c r="C53" s="139" t="s">
        <v>11</v>
      </c>
      <c r="D53" s="136"/>
      <c r="E53" s="125">
        <f>'[13]подметание территории'!$AD$4</f>
        <v>0.048224058282141546</v>
      </c>
      <c r="F53" s="124">
        <f>E53*E72/E68</f>
        <v>0.004031876358747869</v>
      </c>
      <c r="G53" s="120">
        <f t="shared" si="0"/>
        <v>0.052255934640889415</v>
      </c>
      <c r="H53" s="92"/>
    </row>
    <row r="54" spans="1:8" s="3" customFormat="1" ht="15" customHeight="1">
      <c r="A54" s="159" t="s">
        <v>168</v>
      </c>
      <c r="B54" s="138" t="s">
        <v>114</v>
      </c>
      <c r="C54" s="139" t="s">
        <v>13</v>
      </c>
      <c r="D54" s="136"/>
      <c r="E54" s="125">
        <f>'[12]Свод затрат (норм. значения)'!$W$3</f>
        <v>0.20488312268005218</v>
      </c>
      <c r="F54" s="124">
        <f>E54*E72/E68</f>
        <v>0.017129695178434448</v>
      </c>
      <c r="G54" s="120">
        <f t="shared" si="0"/>
        <v>0.22201281785848664</v>
      </c>
      <c r="H54" s="92"/>
    </row>
    <row r="55" spans="1:8" s="3" customFormat="1" ht="15" customHeight="1">
      <c r="A55" s="97"/>
      <c r="B55" s="154" t="s">
        <v>14</v>
      </c>
      <c r="C55" s="127"/>
      <c r="D55" s="136"/>
      <c r="E55" s="129">
        <f>E56+E57+E60+E61</f>
        <v>3.9415620072890705</v>
      </c>
      <c r="F55" s="124">
        <f>E55*E72/E68</f>
        <v>0.3295427892183998</v>
      </c>
      <c r="G55" s="120">
        <f>E55+F55</f>
        <v>4.27110479650747</v>
      </c>
      <c r="H55" s="92"/>
    </row>
    <row r="56" spans="1:8" s="3" customFormat="1" ht="30.75" customHeight="1">
      <c r="A56" s="97" t="s">
        <v>169</v>
      </c>
      <c r="B56" s="121" t="s">
        <v>38</v>
      </c>
      <c r="C56" s="127" t="s">
        <v>42</v>
      </c>
      <c r="D56" s="136"/>
      <c r="E56" s="125">
        <f>'[10]Свод затрат (норм. значения)'!$W$4+'[10]Свод затрат (норм. значения)'!$W$3</f>
        <v>0.024172975086451554</v>
      </c>
      <c r="F56" s="124">
        <f>E56*E72/E68+0.005</f>
        <v>0.007021033696530634</v>
      </c>
      <c r="G56" s="120">
        <f t="shared" si="0"/>
        <v>0.03119400878298219</v>
      </c>
      <c r="H56" s="92"/>
    </row>
    <row r="57" spans="1:8" s="3" customFormat="1" ht="35.25" customHeight="1">
      <c r="A57" s="97" t="s">
        <v>170</v>
      </c>
      <c r="B57" s="121" t="s">
        <v>15</v>
      </c>
      <c r="C57" s="203" t="s">
        <v>11</v>
      </c>
      <c r="D57" s="136"/>
      <c r="E57" s="125">
        <f>E59+E58</f>
        <v>2.020001798887882</v>
      </c>
      <c r="F57" s="124">
        <f>E57*E72/E68</f>
        <v>0.16888660531045088</v>
      </c>
      <c r="G57" s="120">
        <f>E57+F57</f>
        <v>2.1888884041983325</v>
      </c>
      <c r="H57" s="92"/>
    </row>
    <row r="58" spans="1:8" s="3" customFormat="1" ht="33" customHeight="1">
      <c r="A58" s="97" t="s">
        <v>171</v>
      </c>
      <c r="B58" s="138" t="s">
        <v>180</v>
      </c>
      <c r="C58" s="203"/>
      <c r="D58" s="136"/>
      <c r="E58" s="125">
        <f>'[10]Свод затрат (норм. значения)'!$W$5</f>
        <v>0.720643931363005</v>
      </c>
      <c r="F58" s="124">
        <f>E58*E72/E68-0.005</f>
        <v>0.0552509895151983</v>
      </c>
      <c r="G58" s="120">
        <f t="shared" si="0"/>
        <v>0.7758949208782033</v>
      </c>
      <c r="H58" s="92"/>
    </row>
    <row r="59" spans="1:8" s="3" customFormat="1" ht="34.5" customHeight="1">
      <c r="A59" s="97" t="s">
        <v>172</v>
      </c>
      <c r="B59" s="138" t="s">
        <v>181</v>
      </c>
      <c r="C59" s="127" t="s">
        <v>9</v>
      </c>
      <c r="D59" s="136"/>
      <c r="E59" s="125">
        <f>'[9]Мех. уборка снега'!$L$30</f>
        <v>1.299357867524877</v>
      </c>
      <c r="F59" s="124">
        <f>E59*E72/E68</f>
        <v>0.10863561579525258</v>
      </c>
      <c r="G59" s="120">
        <f t="shared" si="0"/>
        <v>1.4079934833201295</v>
      </c>
      <c r="H59" s="92"/>
    </row>
    <row r="60" spans="1:8" s="3" customFormat="1" ht="33" customHeight="1">
      <c r="A60" s="160" t="s">
        <v>173</v>
      </c>
      <c r="B60" s="162" t="s">
        <v>16</v>
      </c>
      <c r="C60" s="139" t="s">
        <v>17</v>
      </c>
      <c r="D60" s="136"/>
      <c r="E60" s="125">
        <f>'[10]Свод затрат (норм. значения)'!$W$6</f>
        <v>1.2315625964737507</v>
      </c>
      <c r="F60" s="124">
        <f>E60*E72/E68</f>
        <v>0.1029674459994483</v>
      </c>
      <c r="G60" s="120">
        <f t="shared" si="0"/>
        <v>1.334530042473199</v>
      </c>
      <c r="H60" s="92"/>
    </row>
    <row r="61" spans="1:8" s="3" customFormat="1" ht="33" customHeight="1">
      <c r="A61" s="160" t="s">
        <v>174</v>
      </c>
      <c r="B61" s="138" t="s">
        <v>113</v>
      </c>
      <c r="C61" s="139" t="s">
        <v>13</v>
      </c>
      <c r="D61" s="136"/>
      <c r="E61" s="125">
        <f>'[11]Свод затрат (норм. значения)'!$W$3</f>
        <v>0.6658246368409864</v>
      </c>
      <c r="F61" s="124">
        <f>E61*E72/E68</f>
        <v>0.055667704211970016</v>
      </c>
      <c r="G61" s="120">
        <f t="shared" si="0"/>
        <v>0.7214923410529563</v>
      </c>
      <c r="H61" s="92"/>
    </row>
    <row r="62" spans="1:8" s="3" customFormat="1" ht="33.75" customHeight="1">
      <c r="A62" s="161" t="s">
        <v>144</v>
      </c>
      <c r="B62" s="140" t="s">
        <v>39</v>
      </c>
      <c r="C62" s="139"/>
      <c r="D62" s="155">
        <v>182418.91</v>
      </c>
      <c r="E62" s="129">
        <f>E63</f>
        <v>0.6630891428625558</v>
      </c>
      <c r="F62" s="124">
        <f>E62*E72/E68</f>
        <v>0.05543899734046195</v>
      </c>
      <c r="G62" s="120">
        <f t="shared" si="0"/>
        <v>0.7185281402030178</v>
      </c>
      <c r="H62" s="92"/>
    </row>
    <row r="63" spans="1:8" s="3" customFormat="1" ht="36.75" customHeight="1">
      <c r="A63" s="160" t="s">
        <v>133</v>
      </c>
      <c r="B63" s="138" t="s">
        <v>40</v>
      </c>
      <c r="C63" s="139" t="s">
        <v>186</v>
      </c>
      <c r="D63" s="136"/>
      <c r="E63" s="125">
        <f>2800*5/21113.3</f>
        <v>0.6630891428625558</v>
      </c>
      <c r="F63" s="124">
        <f>E63*E72/E68</f>
        <v>0.05543899734046195</v>
      </c>
      <c r="G63" s="120">
        <f t="shared" si="0"/>
        <v>0.7185281402030178</v>
      </c>
      <c r="H63" s="92"/>
    </row>
    <row r="64" spans="1:12" s="10" customFormat="1" ht="15.75">
      <c r="A64" s="157" t="s">
        <v>145</v>
      </c>
      <c r="B64" s="141" t="s">
        <v>43</v>
      </c>
      <c r="C64" s="142"/>
      <c r="D64" s="143">
        <v>676470.13</v>
      </c>
      <c r="E64" s="120">
        <f>E65</f>
        <v>2.4635609784203703</v>
      </c>
      <c r="F64" s="124">
        <f>E64*E72/E68</f>
        <v>0.2059713267828641</v>
      </c>
      <c r="G64" s="120">
        <f t="shared" si="0"/>
        <v>2.6695323052032345</v>
      </c>
      <c r="H64" s="93"/>
      <c r="L64" s="149"/>
    </row>
    <row r="65" spans="1:8" s="10" customFormat="1" ht="78.75" customHeight="1">
      <c r="A65" s="156" t="s">
        <v>146</v>
      </c>
      <c r="B65" s="130" t="s">
        <v>106</v>
      </c>
      <c r="C65" s="127" t="s">
        <v>41</v>
      </c>
      <c r="D65" s="143"/>
      <c r="E65" s="124">
        <f>2.45+'[16]Свод затрат (норм. значения)'!$W$3+'[17]Утилизация люминисц. ламп'!$J$8</f>
        <v>2.4635609784203703</v>
      </c>
      <c r="F65" s="124">
        <f>E65*E72/E68</f>
        <v>0.2059713267828641</v>
      </c>
      <c r="G65" s="120">
        <f t="shared" si="0"/>
        <v>2.6695323052032345</v>
      </c>
      <c r="H65" s="93"/>
    </row>
    <row r="66" spans="1:8" s="3" customFormat="1" ht="15.75">
      <c r="A66" s="151" t="s">
        <v>147</v>
      </c>
      <c r="B66" s="132" t="s">
        <v>18</v>
      </c>
      <c r="C66" s="127" t="s">
        <v>116</v>
      </c>
      <c r="D66" s="137">
        <v>633399</v>
      </c>
      <c r="E66" s="129">
        <f>'[15]Свод затрат (норм. значения)'!$AD$18</f>
        <v>2.3117163843815627</v>
      </c>
      <c r="F66" s="124">
        <f>E66*E72/E68</f>
        <v>0.19327603213704922</v>
      </c>
      <c r="G66" s="120">
        <f t="shared" si="0"/>
        <v>2.5049924165186117</v>
      </c>
      <c r="H66" s="92"/>
    </row>
    <row r="67" spans="1:8" s="3" customFormat="1" ht="93" customHeight="1">
      <c r="A67" s="151" t="s">
        <v>148</v>
      </c>
      <c r="B67" s="132" t="s">
        <v>177</v>
      </c>
      <c r="C67" s="127" t="s">
        <v>186</v>
      </c>
      <c r="D67" s="137">
        <v>1854592.27</v>
      </c>
      <c r="E67" s="129">
        <f>'[14]калькуляция'!$D$21*10</f>
        <v>6.755788663387088</v>
      </c>
      <c r="F67" s="124">
        <f>E67*E72/E68</f>
        <v>0.5648322759823451</v>
      </c>
      <c r="G67" s="120">
        <f t="shared" si="0"/>
        <v>7.320620939369434</v>
      </c>
      <c r="H67" s="92"/>
    </row>
    <row r="68" spans="1:13" ht="15.75">
      <c r="A68" s="98"/>
      <c r="B68" s="141" t="s">
        <v>20</v>
      </c>
      <c r="C68" s="141"/>
      <c r="D68" s="143"/>
      <c r="E68" s="120">
        <v>27.39</v>
      </c>
      <c r="F68" s="120">
        <v>2.29</v>
      </c>
      <c r="G68" s="120">
        <f>29.68</f>
        <v>29.68</v>
      </c>
      <c r="H68" s="92"/>
      <c r="I68" s="150"/>
      <c r="K68" s="148"/>
      <c r="L68" s="91"/>
      <c r="M68" s="150"/>
    </row>
    <row r="69" spans="1:9" ht="15.75">
      <c r="A69" s="98"/>
      <c r="B69" s="141" t="s">
        <v>21</v>
      </c>
      <c r="C69" s="141"/>
      <c r="D69" s="143">
        <f>G69*12*C75</f>
        <v>8872653.192</v>
      </c>
      <c r="E69" s="120">
        <v>32.32</v>
      </c>
      <c r="F69" s="120">
        <f>F68*1.18</f>
        <v>2.7022</v>
      </c>
      <c r="G69" s="120">
        <v>35.02</v>
      </c>
      <c r="H69" s="92"/>
      <c r="I69" s="150"/>
    </row>
    <row r="70" spans="1:8" ht="15.75">
      <c r="A70" s="98"/>
      <c r="B70" s="141" t="s">
        <v>23</v>
      </c>
      <c r="C70" s="141"/>
      <c r="D70" s="143">
        <f>D69/12</f>
        <v>739387.766</v>
      </c>
      <c r="E70" s="143"/>
      <c r="F70" s="143"/>
      <c r="G70" s="143"/>
      <c r="H70" s="92"/>
    </row>
    <row r="71" spans="1:8" ht="15.75">
      <c r="A71" s="98"/>
      <c r="B71" s="141" t="s">
        <v>189</v>
      </c>
      <c r="C71" s="141"/>
      <c r="D71" s="143"/>
      <c r="E71" s="120"/>
      <c r="F71" s="144"/>
      <c r="G71" s="120"/>
      <c r="H71" s="92"/>
    </row>
    <row r="72" spans="1:8" s="91" customFormat="1" ht="15.75">
      <c r="A72" s="98"/>
      <c r="B72" s="141" t="s">
        <v>190</v>
      </c>
      <c r="C72" s="141"/>
      <c r="D72" s="143"/>
      <c r="E72" s="120">
        <v>2.29</v>
      </c>
      <c r="F72" s="144"/>
      <c r="G72" s="120">
        <v>2.7</v>
      </c>
      <c r="H72" s="96"/>
    </row>
    <row r="73" spans="1:8" s="91" customFormat="1" ht="15.75" hidden="1">
      <c r="A73" s="98"/>
      <c r="B73" s="141" t="s">
        <v>96</v>
      </c>
      <c r="C73" s="141"/>
      <c r="D73" s="143"/>
      <c r="E73" s="120">
        <f>E72*18%</f>
        <v>0.4122</v>
      </c>
      <c r="F73" s="144"/>
      <c r="G73" s="120"/>
      <c r="H73" s="96"/>
    </row>
    <row r="74" spans="1:7" s="91" customFormat="1" ht="14.25" hidden="1">
      <c r="A74" s="100"/>
      <c r="B74" s="99" t="s">
        <v>97</v>
      </c>
      <c r="C74" s="101"/>
      <c r="D74" s="113"/>
      <c r="E74" s="114"/>
      <c r="F74" s="115"/>
      <c r="G74" s="116"/>
    </row>
    <row r="75" spans="1:7" ht="15">
      <c r="A75" s="102"/>
      <c r="B75" s="166" t="s">
        <v>22</v>
      </c>
      <c r="C75" s="113">
        <f>заявка!D9</f>
        <v>21113.3</v>
      </c>
      <c r="D75" s="103"/>
      <c r="E75" s="103"/>
      <c r="F75" s="116"/>
      <c r="G75" s="116"/>
    </row>
    <row r="76" spans="1:7" ht="15">
      <c r="A76" s="202"/>
      <c r="B76" s="202"/>
      <c r="C76" s="202"/>
      <c r="D76" s="202"/>
      <c r="E76" s="202"/>
      <c r="F76" s="104"/>
      <c r="G76" s="104"/>
    </row>
    <row r="77" spans="1:7" ht="14.25">
      <c r="A77" s="105"/>
      <c r="B77" s="106"/>
      <c r="C77" s="105"/>
      <c r="D77" s="111"/>
      <c r="E77" s="107"/>
      <c r="F77" s="104"/>
      <c r="G77" s="104"/>
    </row>
    <row r="78" spans="1:7" ht="14.25">
      <c r="A78" s="105"/>
      <c r="B78" s="106"/>
      <c r="C78" s="105"/>
      <c r="D78" s="107"/>
      <c r="E78" s="108"/>
      <c r="F78" s="104"/>
      <c r="G78" s="104"/>
    </row>
    <row r="79" spans="1:7" ht="14.25">
      <c r="A79" s="105"/>
      <c r="B79" s="106"/>
      <c r="C79" s="105"/>
      <c r="D79" s="109"/>
      <c r="E79" s="110"/>
      <c r="F79" s="104"/>
      <c r="G79" s="104"/>
    </row>
    <row r="80" spans="1:5" ht="12.75">
      <c r="A80" s="5"/>
      <c r="B80" s="3"/>
      <c r="C80" s="5"/>
      <c r="D80" s="6"/>
      <c r="E80" s="11"/>
    </row>
    <row r="81" spans="1:5" ht="12.75">
      <c r="A81" s="5"/>
      <c r="B81" s="3"/>
      <c r="C81" s="5"/>
      <c r="D81" s="6"/>
      <c r="E81" s="13"/>
    </row>
    <row r="82" spans="1:5" ht="12.75">
      <c r="A82" s="5"/>
      <c r="B82" s="3"/>
      <c r="C82" s="5"/>
      <c r="D82" s="6"/>
      <c r="E82" s="12"/>
    </row>
    <row r="83" spans="1:5" ht="12.75">
      <c r="A83" s="5"/>
      <c r="B83" s="3"/>
      <c r="C83" s="5"/>
      <c r="D83" s="6"/>
      <c r="E83" s="6"/>
    </row>
    <row r="84" spans="1:5" ht="12.75">
      <c r="A84" s="5"/>
      <c r="B84" s="3"/>
      <c r="C84" s="5"/>
      <c r="D84" s="6"/>
      <c r="E84" s="6"/>
    </row>
    <row r="85" spans="1:5" ht="12.75">
      <c r="A85" s="5"/>
      <c r="B85" s="3"/>
      <c r="C85" s="5"/>
      <c r="D85" s="6"/>
      <c r="E85" s="6"/>
    </row>
  </sheetData>
  <sheetProtection/>
  <mergeCells count="7">
    <mergeCell ref="D1:G1"/>
    <mergeCell ref="D2:G2"/>
    <mergeCell ref="D3:G3"/>
    <mergeCell ref="A76:E76"/>
    <mergeCell ref="C57:C58"/>
    <mergeCell ref="A6:G6"/>
    <mergeCell ref="A5:G5"/>
  </mergeCells>
  <printOptions/>
  <pageMargins left="0.7874015748031497" right="0.31496062992125984" top="0.7480314960629921" bottom="0.7480314960629921" header="0.31496062992125984" footer="0.31496062992125984"/>
  <pageSetup fitToHeight="2" horizontalDpi="600" verticalDpi="600" orientation="portrait" paperSize="9" scale="84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.75390625" style="14" customWidth="1"/>
    <col min="2" max="2" width="43.75390625" style="0" customWidth="1"/>
    <col min="3" max="3" width="9.125" style="0" customWidth="1"/>
    <col min="4" max="4" width="13.375" style="0" customWidth="1"/>
    <col min="5" max="5" width="10.125" style="0" customWidth="1"/>
    <col min="6" max="6" width="12.75390625" style="0" customWidth="1"/>
    <col min="7" max="7" width="10.00390625" style="0" hidden="1" customWidth="1"/>
    <col min="8" max="8" width="8.25390625" style="0" customWidth="1"/>
    <col min="9" max="9" width="8.875" style="0" customWidth="1"/>
    <col min="11" max="11" width="13.25390625" style="0" customWidth="1"/>
    <col min="12" max="12" width="12.75390625" style="0" customWidth="1"/>
  </cols>
  <sheetData>
    <row r="1" spans="2:6" ht="12.75">
      <c r="B1" s="15"/>
      <c r="C1" s="15"/>
      <c r="D1" s="15"/>
      <c r="E1" s="15"/>
      <c r="F1" s="15"/>
    </row>
    <row r="2" spans="1:15" ht="15.75">
      <c r="A2" s="208" t="s">
        <v>45</v>
      </c>
      <c r="B2" s="208"/>
      <c r="C2" s="208"/>
      <c r="D2" s="208"/>
      <c r="E2" s="208"/>
      <c r="F2" s="208"/>
      <c r="G2" s="17"/>
      <c r="H2" s="17"/>
      <c r="M2" s="1"/>
      <c r="N2" s="1"/>
      <c r="O2" s="1"/>
    </row>
    <row r="3" spans="1:15" ht="15.75">
      <c r="A3" s="208" t="s">
        <v>46</v>
      </c>
      <c r="B3" s="208"/>
      <c r="C3" s="208"/>
      <c r="D3" s="208"/>
      <c r="E3" s="208"/>
      <c r="F3" s="208"/>
      <c r="G3" s="18"/>
      <c r="H3" s="18"/>
      <c r="I3" s="18"/>
      <c r="J3" s="1"/>
      <c r="K3" s="1"/>
      <c r="L3" s="1"/>
      <c r="M3" s="1"/>
      <c r="N3" s="1"/>
      <c r="O3" s="1"/>
    </row>
    <row r="4" spans="1:15" ht="15.75">
      <c r="A4" s="16"/>
      <c r="B4" s="16"/>
      <c r="C4" s="16"/>
      <c r="D4" s="16"/>
      <c r="E4" s="16"/>
      <c r="F4" s="16"/>
      <c r="G4" s="18"/>
      <c r="H4" s="18"/>
      <c r="I4" s="18"/>
      <c r="J4" s="1"/>
      <c r="K4" s="1"/>
      <c r="L4" s="1"/>
      <c r="M4" s="1"/>
      <c r="N4" s="1"/>
      <c r="O4" s="1"/>
    </row>
    <row r="5" spans="1:15" ht="13.5" thickBot="1">
      <c r="A5" s="1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40.5" customHeight="1">
      <c r="A6" s="209" t="s">
        <v>47</v>
      </c>
      <c r="B6" s="211" t="s">
        <v>48</v>
      </c>
      <c r="C6" s="211" t="s">
        <v>49</v>
      </c>
      <c r="D6" s="213" t="s">
        <v>50</v>
      </c>
      <c r="E6" s="213" t="s">
        <v>51</v>
      </c>
      <c r="F6" s="215" t="s">
        <v>52</v>
      </c>
      <c r="G6" s="206"/>
      <c r="H6" s="21"/>
      <c r="I6" s="21"/>
      <c r="J6" s="22"/>
      <c r="K6" s="21"/>
      <c r="L6" s="21"/>
      <c r="M6" s="1"/>
      <c r="N6" s="1"/>
      <c r="O6" s="1"/>
    </row>
    <row r="7" spans="1:15" ht="27.75" customHeight="1" thickBot="1">
      <c r="A7" s="210"/>
      <c r="B7" s="212"/>
      <c r="C7" s="212"/>
      <c r="D7" s="214"/>
      <c r="E7" s="214"/>
      <c r="F7" s="216"/>
      <c r="G7" s="207"/>
      <c r="H7" s="20"/>
      <c r="I7" s="20"/>
      <c r="J7" s="20"/>
      <c r="K7" s="21"/>
      <c r="L7" s="21"/>
      <c r="M7" s="1"/>
      <c r="N7" s="1"/>
      <c r="O7" s="1"/>
    </row>
    <row r="8" spans="1:15" ht="33" customHeight="1">
      <c r="A8" s="23"/>
      <c r="B8" s="24" t="s">
        <v>53</v>
      </c>
      <c r="C8" s="25" t="s">
        <v>54</v>
      </c>
      <c r="D8" s="26">
        <f>D9</f>
        <v>21113.3</v>
      </c>
      <c r="E8" s="27">
        <f>E9</f>
        <v>35.02</v>
      </c>
      <c r="F8" s="163">
        <f>F9</f>
        <v>739387.7660000001</v>
      </c>
      <c r="G8" s="28" t="e">
        <f>SUM(#REF!)</f>
        <v>#REF!</v>
      </c>
      <c r="H8" s="29"/>
      <c r="I8" s="29"/>
      <c r="J8" s="29"/>
      <c r="K8" s="29"/>
      <c r="L8" s="29"/>
      <c r="M8" s="1"/>
      <c r="N8" s="1"/>
      <c r="O8" s="1"/>
    </row>
    <row r="9" spans="1:15" ht="12.75">
      <c r="A9" s="23"/>
      <c r="B9" s="30" t="s">
        <v>178</v>
      </c>
      <c r="C9" s="25"/>
      <c r="D9" s="31">
        <v>21113.3</v>
      </c>
      <c r="E9" s="112">
        <f>'Перечень работ'!G69</f>
        <v>35.02</v>
      </c>
      <c r="F9" s="164">
        <f>D9*E9</f>
        <v>739387.7660000001</v>
      </c>
      <c r="G9" s="29"/>
      <c r="H9" s="33"/>
      <c r="I9" s="29"/>
      <c r="J9" s="29"/>
      <c r="K9" s="33"/>
      <c r="L9" s="33"/>
      <c r="M9" s="1"/>
      <c r="N9" s="1"/>
      <c r="O9" s="1"/>
    </row>
    <row r="10" spans="1:15" ht="12.75">
      <c r="A10" s="23"/>
      <c r="B10" s="34" t="s">
        <v>72</v>
      </c>
      <c r="C10" s="25"/>
      <c r="D10" s="31"/>
      <c r="E10" s="32"/>
      <c r="F10" s="163">
        <f>F9</f>
        <v>739387.7660000001</v>
      </c>
      <c r="G10" s="29"/>
      <c r="H10" s="33"/>
      <c r="I10" s="29"/>
      <c r="J10" s="29"/>
      <c r="K10" s="33"/>
      <c r="L10" s="33"/>
      <c r="M10" s="1"/>
      <c r="N10" s="1"/>
      <c r="O10" s="1"/>
    </row>
    <row r="11" spans="1:15" ht="15" customHeight="1">
      <c r="A11" s="23"/>
      <c r="B11" s="34" t="s">
        <v>56</v>
      </c>
      <c r="C11" s="35"/>
      <c r="D11" s="36"/>
      <c r="E11" s="37"/>
      <c r="F11" s="163">
        <f>F10*5%</f>
        <v>36969.388300000006</v>
      </c>
      <c r="G11" s="29"/>
      <c r="H11" s="33"/>
      <c r="I11" s="29"/>
      <c r="J11" s="29"/>
      <c r="K11" s="29"/>
      <c r="L11" s="29"/>
      <c r="M11" s="1"/>
      <c r="N11" s="1"/>
      <c r="O11" s="1"/>
    </row>
    <row r="12" spans="1:15" ht="15" customHeight="1">
      <c r="A12" s="23"/>
      <c r="B12" s="34" t="s">
        <v>57</v>
      </c>
      <c r="C12" s="35"/>
      <c r="D12" s="37"/>
      <c r="E12" s="37"/>
      <c r="F12" s="163">
        <f>F10*12</f>
        <v>8872653.192000002</v>
      </c>
      <c r="G12" s="29"/>
      <c r="H12" s="33"/>
      <c r="I12" s="29"/>
      <c r="J12" s="29"/>
      <c r="K12" s="29"/>
      <c r="L12" s="29"/>
      <c r="M12" s="1"/>
      <c r="N12" s="1"/>
      <c r="O12" s="1"/>
    </row>
    <row r="13" spans="1:15" ht="15" customHeight="1" thickBot="1">
      <c r="A13" s="38"/>
      <c r="B13" s="39" t="s">
        <v>56</v>
      </c>
      <c r="C13" s="40"/>
      <c r="D13" s="41"/>
      <c r="E13" s="41"/>
      <c r="F13" s="165">
        <f>F12*5%</f>
        <v>443632.65960000013</v>
      </c>
      <c r="G13" s="29"/>
      <c r="H13" s="33"/>
      <c r="I13" s="29"/>
      <c r="J13" s="29"/>
      <c r="K13" s="29"/>
      <c r="L13" s="29"/>
      <c r="M13" s="1"/>
      <c r="N13" s="1"/>
      <c r="O13" s="1"/>
    </row>
    <row r="14" spans="1:15" ht="12.75">
      <c r="A14" s="19"/>
      <c r="B14" s="1"/>
      <c r="C14" s="1"/>
      <c r="D14" s="1"/>
      <c r="E14" s="1"/>
      <c r="F14" s="42"/>
      <c r="G14" s="42"/>
      <c r="H14" s="42"/>
      <c r="I14" s="43"/>
      <c r="J14" s="43"/>
      <c r="K14" s="43"/>
      <c r="L14" s="43"/>
      <c r="M14" s="1"/>
      <c r="N14" s="1"/>
      <c r="O14" s="1"/>
    </row>
    <row r="15" spans="1:15" ht="12.75">
      <c r="A15" s="19"/>
      <c r="B15" s="1"/>
      <c r="C15" s="1"/>
      <c r="D15" s="1"/>
      <c r="E15" s="1"/>
      <c r="F15" s="42"/>
      <c r="G15" s="42"/>
      <c r="H15" s="42"/>
      <c r="I15" s="43"/>
      <c r="J15" s="43"/>
      <c r="K15" s="43"/>
      <c r="L15" s="43"/>
      <c r="M15" s="1"/>
      <c r="N15" s="1"/>
      <c r="O15" s="1"/>
    </row>
    <row r="16" spans="1:15" ht="12.75">
      <c r="A16" s="19"/>
      <c r="B16" s="1"/>
      <c r="C16" s="1"/>
      <c r="D16" s="1"/>
      <c r="E16" s="1"/>
      <c r="F16" s="42"/>
      <c r="G16" s="1"/>
      <c r="H16" s="1"/>
      <c r="I16" s="44"/>
      <c r="J16" s="44"/>
      <c r="K16" s="44"/>
      <c r="L16" s="44"/>
      <c r="M16" s="1"/>
      <c r="N16" s="1"/>
      <c r="O16" s="1"/>
    </row>
    <row r="17" spans="1:15" ht="12.75">
      <c r="A17" s="19"/>
      <c r="B17" s="1"/>
      <c r="C17" s="1"/>
      <c r="D17" s="1"/>
      <c r="E17" s="1"/>
      <c r="F17" s="1"/>
      <c r="G17" s="1"/>
      <c r="H17" s="1"/>
      <c r="I17" s="44"/>
      <c r="J17" s="44"/>
      <c r="K17" s="44"/>
      <c r="L17" s="44"/>
      <c r="M17" s="1"/>
      <c r="N17" s="1"/>
      <c r="O17" s="1"/>
    </row>
    <row r="18" spans="1:15" ht="12.75">
      <c r="A18" s="19"/>
      <c r="B18" s="1"/>
      <c r="C18" s="1"/>
      <c r="D18" s="1"/>
      <c r="E18" s="1"/>
      <c r="F18" s="1"/>
      <c r="G18" s="1"/>
      <c r="H18" s="1"/>
      <c r="I18" s="44"/>
      <c r="J18" s="44"/>
      <c r="K18" s="44"/>
      <c r="L18" s="44"/>
      <c r="M18" s="1"/>
      <c r="N18" s="1"/>
      <c r="O18" s="1"/>
    </row>
    <row r="19" spans="1:15" ht="12.75">
      <c r="A19" s="19"/>
      <c r="B19" s="1"/>
      <c r="C19" s="1"/>
      <c r="D19" s="1"/>
      <c r="E19" s="1"/>
      <c r="F19" s="1"/>
      <c r="G19" s="1"/>
      <c r="H19" s="1"/>
      <c r="I19" s="44"/>
      <c r="J19" s="44"/>
      <c r="K19" s="44"/>
      <c r="L19" s="44"/>
      <c r="M19" s="1"/>
      <c r="N19" s="1"/>
      <c r="O19" s="1"/>
    </row>
    <row r="20" spans="1:15" ht="12.75">
      <c r="A20" s="19"/>
      <c r="B20" s="1"/>
      <c r="C20" s="1"/>
      <c r="D20" s="1"/>
      <c r="E20" s="1"/>
      <c r="F20" s="1"/>
      <c r="G20" s="1"/>
      <c r="H20" s="1"/>
      <c r="I20" s="44"/>
      <c r="J20" s="44"/>
      <c r="K20" s="44"/>
      <c r="L20" s="44"/>
      <c r="M20" s="1"/>
      <c r="N20" s="1"/>
      <c r="O20" s="1"/>
    </row>
    <row r="21" spans="1:15" ht="12.75">
      <c r="A21" s="19"/>
      <c r="B21" s="1"/>
      <c r="C21" s="1"/>
      <c r="D21" s="1"/>
      <c r="E21" s="1"/>
      <c r="F21" s="1"/>
      <c r="G21" s="1"/>
      <c r="H21" s="1"/>
      <c r="I21" s="44"/>
      <c r="J21" s="44"/>
      <c r="K21" s="44"/>
      <c r="L21" s="44"/>
      <c r="M21" s="1"/>
      <c r="N21" s="1"/>
      <c r="O21" s="1"/>
    </row>
    <row r="22" spans="1:15" ht="12.75">
      <c r="A22" s="19"/>
      <c r="B22" s="1"/>
      <c r="C22" s="1"/>
      <c r="D22" s="1"/>
      <c r="E22" s="1"/>
      <c r="F22" s="1"/>
      <c r="G22" s="1"/>
      <c r="H22" s="1"/>
      <c r="I22" s="44"/>
      <c r="J22" s="44"/>
      <c r="K22" s="44"/>
      <c r="L22" s="44"/>
      <c r="M22" s="1"/>
      <c r="N22" s="1"/>
      <c r="O22" s="1"/>
    </row>
    <row r="23" spans="1:15" ht="409.5">
      <c r="A23" s="19"/>
      <c r="B23" s="1"/>
      <c r="C23" s="1"/>
      <c r="D23" s="1"/>
      <c r="E23" s="1"/>
      <c r="F23" s="1"/>
      <c r="G23" s="1"/>
      <c r="H23" s="1"/>
      <c r="I23" s="44"/>
      <c r="J23" s="44"/>
      <c r="K23" s="44"/>
      <c r="L23" s="44"/>
      <c r="M23" s="1"/>
      <c r="N23" s="1"/>
      <c r="O23" s="1"/>
    </row>
    <row r="24" spans="1:15" ht="409.5">
      <c r="A24" s="19"/>
      <c r="B24" s="1"/>
      <c r="C24" s="1"/>
      <c r="D24" s="1"/>
      <c r="E24" s="1"/>
      <c r="F24" s="1"/>
      <c r="G24" s="1"/>
      <c r="H24" s="1"/>
      <c r="I24" s="44"/>
      <c r="J24" s="44"/>
      <c r="K24" s="44"/>
      <c r="L24" s="44"/>
      <c r="M24" s="1"/>
      <c r="N24" s="1"/>
      <c r="O24" s="1"/>
    </row>
    <row r="25" spans="1:15" ht="409.5">
      <c r="A25" s="19"/>
      <c r="B25" s="1"/>
      <c r="C25" s="1"/>
      <c r="D25" s="1"/>
      <c r="E25" s="1"/>
      <c r="F25" s="1"/>
      <c r="G25" s="1"/>
      <c r="H25" s="1"/>
      <c r="I25" s="44"/>
      <c r="J25" s="44"/>
      <c r="K25" s="44"/>
      <c r="L25" s="44"/>
      <c r="M25" s="1"/>
      <c r="N25" s="1"/>
      <c r="O25" s="1"/>
    </row>
    <row r="26" spans="1:15" ht="409.5">
      <c r="A26" s="19"/>
      <c r="B26" s="1"/>
      <c r="C26" s="1"/>
      <c r="D26" s="1"/>
      <c r="E26" s="1"/>
      <c r="F26" s="1"/>
      <c r="G26" s="1"/>
      <c r="H26" s="1"/>
      <c r="I26" s="44"/>
      <c r="J26" s="44"/>
      <c r="K26" s="44"/>
      <c r="L26" s="44"/>
      <c r="M26" s="1"/>
      <c r="N26" s="1"/>
      <c r="O26" s="1"/>
    </row>
    <row r="27" spans="1:15" ht="409.5">
      <c r="A27" s="19"/>
      <c r="B27" s="1"/>
      <c r="C27" s="1"/>
      <c r="D27" s="1"/>
      <c r="E27" s="1"/>
      <c r="F27" s="1"/>
      <c r="G27" s="1"/>
      <c r="H27" s="1"/>
      <c r="I27" s="44"/>
      <c r="J27" s="44"/>
      <c r="K27" s="44"/>
      <c r="L27" s="44"/>
      <c r="M27" s="1"/>
      <c r="N27" s="1"/>
      <c r="O27" s="1"/>
    </row>
    <row r="28" spans="1:15" ht="409.5">
      <c r="A28" s="19"/>
      <c r="B28" s="1"/>
      <c r="C28" s="1"/>
      <c r="D28" s="1"/>
      <c r="E28" s="1"/>
      <c r="F28" s="1"/>
      <c r="G28" s="1"/>
      <c r="H28" s="1"/>
      <c r="I28" s="44"/>
      <c r="J28" s="44"/>
      <c r="K28" s="44"/>
      <c r="L28" s="44"/>
      <c r="M28" s="1"/>
      <c r="N28" s="1"/>
      <c r="O28" s="1"/>
    </row>
    <row r="29" spans="1:15" ht="409.5">
      <c r="A29" s="19"/>
      <c r="B29" s="1"/>
      <c r="C29" s="1"/>
      <c r="D29" s="1"/>
      <c r="E29" s="1"/>
      <c r="F29" s="1"/>
      <c r="G29" s="1"/>
      <c r="H29" s="1"/>
      <c r="I29" s="44"/>
      <c r="J29" s="44"/>
      <c r="K29" s="44"/>
      <c r="L29" s="44"/>
      <c r="M29" s="1"/>
      <c r="N29" s="1"/>
      <c r="O29" s="1"/>
    </row>
    <row r="30" spans="1:15" ht="409.5">
      <c r="A30" s="19"/>
      <c r="B30" s="1"/>
      <c r="C30" s="1"/>
      <c r="D30" s="1"/>
      <c r="E30" s="1"/>
      <c r="F30" s="1"/>
      <c r="G30" s="1"/>
      <c r="H30" s="1"/>
      <c r="I30" s="44"/>
      <c r="J30" s="44"/>
      <c r="K30" s="44"/>
      <c r="L30" s="44"/>
      <c r="M30" s="1"/>
      <c r="N30" s="1"/>
      <c r="O30" s="1"/>
    </row>
    <row r="31" spans="1:15" ht="409.5">
      <c r="A31" s="19"/>
      <c r="B31" s="1"/>
      <c r="C31" s="1"/>
      <c r="D31" s="1"/>
      <c r="E31" s="1"/>
      <c r="F31" s="1"/>
      <c r="G31" s="1"/>
      <c r="H31" s="1"/>
      <c r="I31" s="44"/>
      <c r="J31" s="44"/>
      <c r="K31" s="44"/>
      <c r="L31" s="44"/>
      <c r="M31" s="1"/>
      <c r="N31" s="1"/>
      <c r="O31" s="1"/>
    </row>
    <row r="32" spans="1:15" ht="409.5">
      <c r="A32" s="19"/>
      <c r="B32" s="1"/>
      <c r="C32" s="1"/>
      <c r="D32" s="1"/>
      <c r="E32" s="1"/>
      <c r="F32" s="1"/>
      <c r="G32" s="1"/>
      <c r="H32" s="1"/>
      <c r="I32" s="44"/>
      <c r="J32" s="44"/>
      <c r="K32" s="44"/>
      <c r="L32" s="44"/>
      <c r="M32" s="1"/>
      <c r="N32" s="1"/>
      <c r="O32" s="1"/>
    </row>
    <row r="33" spans="1:15" ht="409.5">
      <c r="A33" s="19"/>
      <c r="B33" s="1"/>
      <c r="C33" s="1"/>
      <c r="D33" s="1"/>
      <c r="E33" s="1"/>
      <c r="F33" s="1"/>
      <c r="G33" s="1"/>
      <c r="H33" s="1"/>
      <c r="I33" s="44"/>
      <c r="J33" s="44"/>
      <c r="K33" s="44"/>
      <c r="L33" s="44"/>
      <c r="M33" s="1"/>
      <c r="N33" s="1"/>
      <c r="O33" s="1"/>
    </row>
    <row r="34" spans="1:15" ht="409.5">
      <c r="A34" s="19"/>
      <c r="B34" s="1"/>
      <c r="C34" s="1"/>
      <c r="D34" s="1"/>
      <c r="E34" s="1"/>
      <c r="F34" s="1"/>
      <c r="G34" s="1"/>
      <c r="H34" s="1"/>
      <c r="I34" s="44"/>
      <c r="J34" s="44"/>
      <c r="K34" s="44"/>
      <c r="L34" s="44"/>
      <c r="M34" s="1"/>
      <c r="N34" s="1"/>
      <c r="O34" s="1"/>
    </row>
    <row r="35" spans="1:15" ht="409.5">
      <c r="A35" s="19"/>
      <c r="B35" s="1"/>
      <c r="C35" s="1"/>
      <c r="D35" s="1"/>
      <c r="E35" s="1"/>
      <c r="F35" s="1"/>
      <c r="G35" s="1"/>
      <c r="H35" s="1"/>
      <c r="I35" s="44"/>
      <c r="J35" s="44"/>
      <c r="K35" s="44"/>
      <c r="L35" s="44"/>
      <c r="M35" s="1"/>
      <c r="N35" s="1"/>
      <c r="O35" s="1"/>
    </row>
    <row r="36" spans="1:15" ht="409.5">
      <c r="A36" s="19"/>
      <c r="B36" s="1"/>
      <c r="C36" s="1"/>
      <c r="D36" s="1"/>
      <c r="E36" s="1"/>
      <c r="F36" s="1"/>
      <c r="G36" s="1"/>
      <c r="H36" s="1"/>
      <c r="I36" s="44"/>
      <c r="J36" s="44"/>
      <c r="K36" s="44"/>
      <c r="L36" s="44"/>
      <c r="M36" s="1"/>
      <c r="N36" s="1"/>
      <c r="O36" s="1"/>
    </row>
    <row r="37" spans="1:15" ht="409.5">
      <c r="A37" s="19"/>
      <c r="B37" s="1"/>
      <c r="C37" s="1"/>
      <c r="D37" s="1"/>
      <c r="E37" s="1"/>
      <c r="F37" s="1"/>
      <c r="G37" s="1"/>
      <c r="H37" s="1"/>
      <c r="I37" s="44"/>
      <c r="J37" s="44"/>
      <c r="K37" s="44"/>
      <c r="L37" s="44"/>
      <c r="M37" s="1"/>
      <c r="N37" s="1"/>
      <c r="O37" s="1"/>
    </row>
    <row r="38" spans="1:15" ht="409.5">
      <c r="A38" s="19"/>
      <c r="B38" s="1"/>
      <c r="C38" s="1"/>
      <c r="D38" s="1"/>
      <c r="E38" s="1"/>
      <c r="F38" s="1"/>
      <c r="G38" s="1"/>
      <c r="H38" s="1"/>
      <c r="I38" s="44"/>
      <c r="J38" s="44"/>
      <c r="K38" s="44"/>
      <c r="L38" s="44"/>
      <c r="M38" s="1"/>
      <c r="N38" s="1"/>
      <c r="O38" s="1"/>
    </row>
    <row r="39" spans="1:15" ht="409.5">
      <c r="A39" s="19"/>
      <c r="B39" s="1"/>
      <c r="C39" s="1"/>
      <c r="D39" s="1"/>
      <c r="E39" s="1"/>
      <c r="F39" s="1"/>
      <c r="G39" s="1"/>
      <c r="H39" s="1"/>
      <c r="I39" s="44"/>
      <c r="J39" s="44"/>
      <c r="K39" s="44"/>
      <c r="L39" s="44"/>
      <c r="M39" s="1"/>
      <c r="N39" s="1"/>
      <c r="O39" s="1"/>
    </row>
    <row r="40" spans="1:15" ht="409.5">
      <c r="A40" s="19"/>
      <c r="B40" s="1"/>
      <c r="C40" s="1"/>
      <c r="D40" s="1"/>
      <c r="E40" s="1"/>
      <c r="F40" s="1"/>
      <c r="G40" s="1"/>
      <c r="H40" s="1"/>
      <c r="I40" s="44"/>
      <c r="J40" s="44"/>
      <c r="K40" s="44"/>
      <c r="L40" s="44"/>
      <c r="M40" s="1"/>
      <c r="N40" s="1"/>
      <c r="O40" s="1"/>
    </row>
    <row r="41" spans="1:15" ht="409.5">
      <c r="A41" s="19"/>
      <c r="B41" s="1"/>
      <c r="C41" s="1"/>
      <c r="D41" s="1"/>
      <c r="E41" s="1"/>
      <c r="F41" s="1"/>
      <c r="G41" s="1"/>
      <c r="H41" s="1"/>
      <c r="I41" s="44"/>
      <c r="J41" s="44"/>
      <c r="K41" s="44"/>
      <c r="L41" s="44"/>
      <c r="M41" s="1"/>
      <c r="N41" s="1"/>
      <c r="O41" s="1"/>
    </row>
    <row r="42" spans="1:15" ht="409.5">
      <c r="A42" s="19"/>
      <c r="B42" s="1"/>
      <c r="C42" s="1"/>
      <c r="D42" s="1"/>
      <c r="E42" s="1"/>
      <c r="F42" s="1"/>
      <c r="G42" s="1"/>
      <c r="H42" s="1"/>
      <c r="I42" s="44"/>
      <c r="J42" s="44"/>
      <c r="K42" s="44"/>
      <c r="L42" s="44"/>
      <c r="M42" s="1"/>
      <c r="N42" s="1"/>
      <c r="O42" s="1"/>
    </row>
    <row r="43" spans="1:15" ht="409.5">
      <c r="A43" s="19"/>
      <c r="B43" s="1"/>
      <c r="C43" s="1"/>
      <c r="D43" s="1"/>
      <c r="E43" s="1"/>
      <c r="F43" s="1"/>
      <c r="G43" s="1"/>
      <c r="H43" s="1"/>
      <c r="I43" s="44"/>
      <c r="J43" s="44"/>
      <c r="K43" s="44"/>
      <c r="L43" s="44"/>
      <c r="M43" s="1"/>
      <c r="N43" s="1"/>
      <c r="O43" s="1"/>
    </row>
    <row r="44" spans="1:15" ht="409.5">
      <c r="A44" s="19"/>
      <c r="B44" s="1"/>
      <c r="C44" s="1"/>
      <c r="D44" s="1"/>
      <c r="E44" s="1"/>
      <c r="F44" s="1"/>
      <c r="G44" s="1"/>
      <c r="H44" s="1"/>
      <c r="I44" s="44"/>
      <c r="J44" s="44"/>
      <c r="K44" s="44"/>
      <c r="L44" s="44"/>
      <c r="M44" s="1"/>
      <c r="N44" s="1"/>
      <c r="O44" s="1"/>
    </row>
    <row r="45" spans="1:15" ht="409.5">
      <c r="A45" s="19"/>
      <c r="B45" s="1"/>
      <c r="C45" s="1"/>
      <c r="D45" s="1"/>
      <c r="E45" s="1"/>
      <c r="F45" s="1"/>
      <c r="G45" s="1"/>
      <c r="H45" s="1"/>
      <c r="I45" s="44"/>
      <c r="J45" s="44"/>
      <c r="K45" s="44"/>
      <c r="L45" s="44"/>
      <c r="M45" s="1"/>
      <c r="N45" s="1"/>
      <c r="O45" s="1"/>
    </row>
    <row r="46" spans="1:15" ht="409.5">
      <c r="A46" s="19"/>
      <c r="B46" s="1"/>
      <c r="C46" s="1"/>
      <c r="D46" s="1"/>
      <c r="E46" s="1"/>
      <c r="F46" s="1"/>
      <c r="G46" s="1"/>
      <c r="H46" s="1"/>
      <c r="I46" s="44"/>
      <c r="J46" s="44"/>
      <c r="K46" s="44"/>
      <c r="L46" s="44"/>
      <c r="M46" s="1"/>
      <c r="N46" s="1"/>
      <c r="O46" s="1"/>
    </row>
    <row r="47" spans="1:15" ht="409.5">
      <c r="A47" s="19"/>
      <c r="B47" s="1"/>
      <c r="C47" s="1"/>
      <c r="D47" s="1"/>
      <c r="E47" s="1"/>
      <c r="F47" s="1"/>
      <c r="G47" s="1"/>
      <c r="H47" s="1"/>
      <c r="I47" s="44"/>
      <c r="J47" s="44"/>
      <c r="K47" s="44"/>
      <c r="L47" s="44"/>
      <c r="M47" s="1"/>
      <c r="N47" s="1"/>
      <c r="O47" s="1"/>
    </row>
    <row r="48" spans="1:15" ht="409.5">
      <c r="A48" s="19"/>
      <c r="B48" s="1"/>
      <c r="C48" s="1"/>
      <c r="D48" s="1"/>
      <c r="E48" s="1"/>
      <c r="F48" s="1"/>
      <c r="G48" s="1"/>
      <c r="H48" s="1"/>
      <c r="I48" s="44"/>
      <c r="J48" s="44"/>
      <c r="K48" s="44"/>
      <c r="L48" s="44"/>
      <c r="M48" s="1"/>
      <c r="N48" s="1"/>
      <c r="O48" s="1"/>
    </row>
    <row r="49" spans="1:15" ht="409.5">
      <c r="A49" s="19"/>
      <c r="B49" s="1"/>
      <c r="C49" s="1"/>
      <c r="D49" s="1"/>
      <c r="E49" s="1"/>
      <c r="F49" s="1"/>
      <c r="G49" s="1"/>
      <c r="H49" s="1"/>
      <c r="I49" s="44"/>
      <c r="J49" s="44"/>
      <c r="K49" s="44"/>
      <c r="L49" s="44"/>
      <c r="M49" s="1"/>
      <c r="N49" s="1"/>
      <c r="O49" s="1"/>
    </row>
    <row r="50" spans="1:15" ht="409.5">
      <c r="A50" s="19"/>
      <c r="B50" s="1"/>
      <c r="C50" s="1"/>
      <c r="D50" s="1"/>
      <c r="E50" s="1"/>
      <c r="F50" s="1"/>
      <c r="G50" s="1"/>
      <c r="H50" s="1"/>
      <c r="I50" s="44"/>
      <c r="J50" s="44"/>
      <c r="K50" s="44"/>
      <c r="L50" s="44"/>
      <c r="M50" s="1"/>
      <c r="N50" s="1"/>
      <c r="O50" s="1"/>
    </row>
    <row r="51" spans="1:15" ht="409.5">
      <c r="A51" s="19"/>
      <c r="B51" s="1"/>
      <c r="C51" s="1"/>
      <c r="D51" s="1"/>
      <c r="E51" s="1"/>
      <c r="F51" s="1"/>
      <c r="G51" s="1"/>
      <c r="H51" s="1"/>
      <c r="I51" s="44"/>
      <c r="J51" s="44"/>
      <c r="K51" s="44"/>
      <c r="L51" s="44"/>
      <c r="M51" s="1"/>
      <c r="N51" s="1"/>
      <c r="O51" s="1"/>
    </row>
    <row r="52" spans="1:15" ht="409.5">
      <c r="A52" s="19"/>
      <c r="B52" s="1"/>
      <c r="C52" s="1"/>
      <c r="D52" s="1"/>
      <c r="E52" s="1"/>
      <c r="F52" s="1"/>
      <c r="G52" s="1"/>
      <c r="H52" s="1"/>
      <c r="I52" s="44"/>
      <c r="J52" s="44"/>
      <c r="K52" s="44"/>
      <c r="L52" s="44"/>
      <c r="M52" s="1"/>
      <c r="N52" s="1"/>
      <c r="O52" s="1"/>
    </row>
    <row r="53" spans="1:15" ht="409.5">
      <c r="A53" s="19"/>
      <c r="B53" s="1"/>
      <c r="C53" s="1"/>
      <c r="D53" s="1"/>
      <c r="E53" s="1"/>
      <c r="F53" s="1"/>
      <c r="G53" s="1"/>
      <c r="H53" s="1"/>
      <c r="I53" s="44"/>
      <c r="J53" s="44"/>
      <c r="K53" s="44"/>
      <c r="L53" s="44"/>
      <c r="M53" s="1"/>
      <c r="N53" s="1"/>
      <c r="O53" s="1"/>
    </row>
    <row r="54" spans="1:15" ht="409.5">
      <c r="A54" s="19"/>
      <c r="B54" s="1"/>
      <c r="C54" s="1"/>
      <c r="D54" s="1"/>
      <c r="E54" s="1"/>
      <c r="F54" s="1"/>
      <c r="G54" s="1"/>
      <c r="H54" s="1"/>
      <c r="I54" s="44"/>
      <c r="J54" s="44"/>
      <c r="K54" s="44"/>
      <c r="L54" s="44"/>
      <c r="M54" s="1"/>
      <c r="N54" s="1"/>
      <c r="O54" s="1"/>
    </row>
    <row r="55" spans="1:15" ht="409.5">
      <c r="A55" s="19"/>
      <c r="B55" s="1"/>
      <c r="C55" s="1"/>
      <c r="D55" s="1"/>
      <c r="E55" s="1"/>
      <c r="F55" s="1"/>
      <c r="G55" s="1"/>
      <c r="H55" s="1"/>
      <c r="I55" s="44"/>
      <c r="J55" s="44"/>
      <c r="K55" s="44"/>
      <c r="L55" s="44"/>
      <c r="M55" s="1"/>
      <c r="N55" s="1"/>
      <c r="O55" s="1"/>
    </row>
    <row r="56" spans="1:15" ht="409.5">
      <c r="A56" s="19"/>
      <c r="B56" s="1"/>
      <c r="C56" s="1"/>
      <c r="D56" s="1"/>
      <c r="E56" s="1"/>
      <c r="F56" s="1"/>
      <c r="G56" s="1"/>
      <c r="H56" s="1"/>
      <c r="I56" s="44"/>
      <c r="J56" s="44"/>
      <c r="K56" s="44"/>
      <c r="L56" s="44"/>
      <c r="M56" s="1"/>
      <c r="N56" s="1"/>
      <c r="O56" s="1"/>
    </row>
    <row r="57" spans="1:15" ht="409.5">
      <c r="A57" s="19"/>
      <c r="B57" s="1"/>
      <c r="C57" s="1"/>
      <c r="D57" s="1"/>
      <c r="E57" s="1"/>
      <c r="F57" s="1"/>
      <c r="G57" s="1"/>
      <c r="H57" s="1"/>
      <c r="I57" s="44"/>
      <c r="J57" s="44"/>
      <c r="K57" s="44"/>
      <c r="L57" s="44"/>
      <c r="M57" s="1"/>
      <c r="N57" s="1"/>
      <c r="O57" s="1"/>
    </row>
    <row r="58" spans="1:15" ht="409.5">
      <c r="A58" s="19"/>
      <c r="B58" s="1"/>
      <c r="C58" s="1"/>
      <c r="D58" s="1"/>
      <c r="E58" s="1"/>
      <c r="F58" s="1"/>
      <c r="G58" s="1"/>
      <c r="H58" s="1"/>
      <c r="I58" s="44"/>
      <c r="J58" s="44"/>
      <c r="K58" s="44"/>
      <c r="L58" s="44"/>
      <c r="M58" s="1"/>
      <c r="N58" s="1"/>
      <c r="O58" s="1"/>
    </row>
    <row r="59" spans="1:15" ht="409.5">
      <c r="A59" s="19"/>
      <c r="B59" s="1"/>
      <c r="C59" s="1"/>
      <c r="D59" s="1"/>
      <c r="E59" s="1"/>
      <c r="F59" s="1"/>
      <c r="G59" s="1"/>
      <c r="H59" s="1"/>
      <c r="I59" s="44"/>
      <c r="J59" s="44"/>
      <c r="K59" s="44"/>
      <c r="L59" s="44"/>
      <c r="M59" s="1"/>
      <c r="N59" s="1"/>
      <c r="O59" s="1"/>
    </row>
    <row r="60" spans="1:15" ht="409.5">
      <c r="A60" s="19"/>
      <c r="B60" s="1"/>
      <c r="C60" s="1"/>
      <c r="D60" s="1"/>
      <c r="E60" s="1"/>
      <c r="F60" s="1"/>
      <c r="G60" s="1"/>
      <c r="H60" s="1"/>
      <c r="I60" s="44"/>
      <c r="J60" s="44"/>
      <c r="K60" s="44"/>
      <c r="L60" s="44"/>
      <c r="M60" s="1"/>
      <c r="N60" s="1"/>
      <c r="O60" s="1"/>
    </row>
    <row r="61" spans="1:15" ht="409.5">
      <c r="A61" s="19"/>
      <c r="B61" s="1"/>
      <c r="C61" s="1"/>
      <c r="D61" s="1"/>
      <c r="E61" s="1"/>
      <c r="F61" s="1"/>
      <c r="G61" s="1"/>
      <c r="H61" s="1"/>
      <c r="I61" s="44"/>
      <c r="J61" s="44"/>
      <c r="K61" s="44"/>
      <c r="L61" s="44"/>
      <c r="M61" s="1"/>
      <c r="N61" s="1"/>
      <c r="O61" s="1"/>
    </row>
    <row r="62" spans="1:15" ht="409.5">
      <c r="A62" s="19"/>
      <c r="B62" s="1"/>
      <c r="C62" s="1"/>
      <c r="D62" s="1"/>
      <c r="E62" s="1"/>
      <c r="F62" s="1"/>
      <c r="G62" s="1"/>
      <c r="H62" s="1"/>
      <c r="I62" s="44"/>
      <c r="J62" s="44"/>
      <c r="K62" s="44"/>
      <c r="L62" s="44"/>
      <c r="M62" s="1"/>
      <c r="N62" s="1"/>
      <c r="O62" s="1"/>
    </row>
    <row r="63" spans="1:15" ht="409.5">
      <c r="A63" s="19"/>
      <c r="B63" s="1"/>
      <c r="C63" s="1"/>
      <c r="D63" s="1"/>
      <c r="E63" s="1"/>
      <c r="F63" s="1"/>
      <c r="G63" s="1"/>
      <c r="H63" s="1"/>
      <c r="I63" s="44"/>
      <c r="J63" s="44"/>
      <c r="K63" s="44"/>
      <c r="L63" s="44"/>
      <c r="M63" s="1"/>
      <c r="N63" s="1"/>
      <c r="O63" s="1"/>
    </row>
    <row r="64" spans="1:15" ht="409.5">
      <c r="A64" s="19"/>
      <c r="B64" s="1"/>
      <c r="C64" s="1"/>
      <c r="D64" s="1"/>
      <c r="E64" s="1"/>
      <c r="F64" s="1"/>
      <c r="G64" s="1"/>
      <c r="H64" s="1"/>
      <c r="I64" s="44"/>
      <c r="J64" s="44"/>
      <c r="K64" s="44"/>
      <c r="L64" s="44"/>
      <c r="M64" s="1"/>
      <c r="N64" s="1"/>
      <c r="O64" s="1"/>
    </row>
    <row r="65" spans="1:15" ht="409.5">
      <c r="A65" s="19"/>
      <c r="B65" s="1"/>
      <c r="C65" s="1"/>
      <c r="D65" s="1"/>
      <c r="E65" s="1"/>
      <c r="F65" s="1"/>
      <c r="G65" s="1"/>
      <c r="H65" s="1"/>
      <c r="I65" s="44"/>
      <c r="J65" s="44"/>
      <c r="K65" s="44"/>
      <c r="L65" s="44"/>
      <c r="M65" s="1"/>
      <c r="N65" s="1"/>
      <c r="O65" s="1"/>
    </row>
    <row r="66" spans="1:15" ht="409.5">
      <c r="A66" s="19"/>
      <c r="B66" s="1"/>
      <c r="C66" s="1"/>
      <c r="D66" s="1"/>
      <c r="E66" s="1"/>
      <c r="F66" s="1"/>
      <c r="G66" s="1"/>
      <c r="H66" s="1"/>
      <c r="I66" s="44"/>
      <c r="J66" s="44"/>
      <c r="K66" s="44"/>
      <c r="L66" s="44"/>
      <c r="M66" s="1"/>
      <c r="N66" s="1"/>
      <c r="O66" s="1"/>
    </row>
    <row r="67" spans="1:15" ht="409.5">
      <c r="A67" s="19"/>
      <c r="B67" s="1"/>
      <c r="C67" s="1"/>
      <c r="D67" s="1"/>
      <c r="E67" s="1"/>
      <c r="F67" s="1"/>
      <c r="G67" s="1"/>
      <c r="H67" s="1"/>
      <c r="I67" s="44"/>
      <c r="J67" s="44"/>
      <c r="K67" s="44"/>
      <c r="L67" s="44"/>
      <c r="M67" s="1"/>
      <c r="N67" s="1"/>
      <c r="O67" s="1"/>
    </row>
    <row r="68" spans="1:15" ht="409.5">
      <c r="A68" s="19"/>
      <c r="B68" s="1"/>
      <c r="C68" s="1"/>
      <c r="D68" s="1"/>
      <c r="E68" s="1"/>
      <c r="F68" s="1"/>
      <c r="G68" s="1"/>
      <c r="H68" s="1"/>
      <c r="I68" s="44"/>
      <c r="J68" s="44"/>
      <c r="K68" s="44"/>
      <c r="L68" s="44"/>
      <c r="M68" s="1"/>
      <c r="N68" s="1"/>
      <c r="O68" s="1"/>
    </row>
    <row r="69" spans="1:15" ht="409.5">
      <c r="A69" s="19"/>
      <c r="B69" s="1"/>
      <c r="C69" s="1"/>
      <c r="D69" s="1"/>
      <c r="E69" s="1"/>
      <c r="F69" s="1"/>
      <c r="G69" s="1"/>
      <c r="H69" s="1"/>
      <c r="I69" s="44"/>
      <c r="J69" s="44"/>
      <c r="K69" s="44"/>
      <c r="L69" s="44"/>
      <c r="M69" s="1"/>
      <c r="N69" s="1"/>
      <c r="O69" s="1"/>
    </row>
    <row r="70" spans="1:15" ht="409.5">
      <c r="A70" s="19"/>
      <c r="B70" s="1"/>
      <c r="C70" s="1"/>
      <c r="D70" s="1"/>
      <c r="E70" s="1"/>
      <c r="F70" s="1"/>
      <c r="G70" s="1"/>
      <c r="H70" s="1"/>
      <c r="I70" s="44"/>
      <c r="J70" s="44"/>
      <c r="K70" s="44"/>
      <c r="L70" s="44"/>
      <c r="M70" s="1"/>
      <c r="N70" s="1"/>
      <c r="O70" s="1"/>
    </row>
    <row r="71" spans="1:15" ht="409.5">
      <c r="A71" s="19"/>
      <c r="B71" s="1"/>
      <c r="C71" s="1"/>
      <c r="D71" s="1"/>
      <c r="E71" s="1"/>
      <c r="F71" s="1"/>
      <c r="G71" s="1"/>
      <c r="H71" s="1"/>
      <c r="I71" s="44"/>
      <c r="J71" s="44"/>
      <c r="K71" s="44"/>
      <c r="L71" s="44"/>
      <c r="M71" s="1"/>
      <c r="N71" s="1"/>
      <c r="O71" s="1"/>
    </row>
    <row r="72" spans="1:15" ht="409.5">
      <c r="A72" s="19"/>
      <c r="B72" s="1"/>
      <c r="C72" s="1"/>
      <c r="D72" s="1"/>
      <c r="E72" s="1"/>
      <c r="F72" s="1"/>
      <c r="G72" s="1"/>
      <c r="H72" s="1"/>
      <c r="I72" s="44"/>
      <c r="J72" s="44"/>
      <c r="K72" s="44"/>
      <c r="L72" s="44"/>
      <c r="M72" s="1"/>
      <c r="N72" s="1"/>
      <c r="O72" s="1"/>
    </row>
    <row r="73" spans="1:15" ht="409.5">
      <c r="A73" s="19"/>
      <c r="B73" s="1"/>
      <c r="C73" s="1"/>
      <c r="D73" s="1"/>
      <c r="E73" s="1"/>
      <c r="F73" s="1"/>
      <c r="G73" s="1"/>
      <c r="H73" s="1"/>
      <c r="I73" s="44"/>
      <c r="J73" s="44"/>
      <c r="K73" s="44"/>
      <c r="L73" s="44"/>
      <c r="M73" s="1"/>
      <c r="N73" s="1"/>
      <c r="O73" s="1"/>
    </row>
    <row r="74" spans="1:15" ht="409.5">
      <c r="A74" s="19"/>
      <c r="B74" s="1"/>
      <c r="C74" s="1"/>
      <c r="D74" s="1"/>
      <c r="E74" s="1"/>
      <c r="F74" s="1"/>
      <c r="G74" s="1"/>
      <c r="H74" s="1"/>
      <c r="I74" s="44"/>
      <c r="J74" s="44"/>
      <c r="K74" s="44"/>
      <c r="L74" s="44"/>
      <c r="M74" s="1"/>
      <c r="N74" s="1"/>
      <c r="O74" s="1"/>
    </row>
    <row r="75" spans="1:15" ht="409.5">
      <c r="A75" s="19"/>
      <c r="B75" s="1"/>
      <c r="C75" s="1"/>
      <c r="D75" s="1"/>
      <c r="E75" s="1"/>
      <c r="F75" s="1"/>
      <c r="G75" s="1"/>
      <c r="H75" s="1"/>
      <c r="I75" s="44"/>
      <c r="J75" s="44"/>
      <c r="K75" s="44"/>
      <c r="L75" s="44"/>
      <c r="M75" s="1"/>
      <c r="N75" s="1"/>
      <c r="O75" s="1"/>
    </row>
    <row r="76" spans="1:15" ht="409.5">
      <c r="A76" s="19"/>
      <c r="B76" s="1"/>
      <c r="C76" s="1"/>
      <c r="D76" s="1"/>
      <c r="E76" s="1"/>
      <c r="F76" s="1"/>
      <c r="G76" s="1"/>
      <c r="H76" s="1"/>
      <c r="I76" s="44"/>
      <c r="J76" s="44"/>
      <c r="K76" s="44"/>
      <c r="L76" s="44"/>
      <c r="M76" s="1"/>
      <c r="N76" s="1"/>
      <c r="O76" s="1"/>
    </row>
    <row r="77" spans="1:15" ht="409.5">
      <c r="A77" s="19"/>
      <c r="B77" s="1"/>
      <c r="C77" s="1"/>
      <c r="D77" s="1"/>
      <c r="E77" s="1"/>
      <c r="F77" s="1"/>
      <c r="G77" s="1"/>
      <c r="H77" s="1"/>
      <c r="I77" s="44"/>
      <c r="J77" s="44"/>
      <c r="K77" s="44"/>
      <c r="L77" s="44"/>
      <c r="M77" s="1"/>
      <c r="N77" s="1"/>
      <c r="O77" s="1"/>
    </row>
    <row r="78" spans="1:15" ht="409.5">
      <c r="A78" s="19"/>
      <c r="B78" s="1"/>
      <c r="C78" s="1"/>
      <c r="D78" s="1"/>
      <c r="E78" s="1"/>
      <c r="F78" s="1"/>
      <c r="G78" s="1"/>
      <c r="H78" s="1"/>
      <c r="I78" s="44"/>
      <c r="J78" s="44"/>
      <c r="K78" s="44"/>
      <c r="L78" s="44"/>
      <c r="M78" s="1"/>
      <c r="N78" s="1"/>
      <c r="O78" s="1"/>
    </row>
    <row r="79" spans="1:15" ht="409.5">
      <c r="A79" s="19"/>
      <c r="B79" s="1"/>
      <c r="C79" s="1"/>
      <c r="D79" s="1"/>
      <c r="E79" s="1"/>
      <c r="F79" s="1"/>
      <c r="G79" s="1"/>
      <c r="H79" s="1"/>
      <c r="I79" s="44"/>
      <c r="J79" s="44"/>
      <c r="K79" s="44"/>
      <c r="L79" s="44"/>
      <c r="M79" s="1"/>
      <c r="N79" s="1"/>
      <c r="O79" s="1"/>
    </row>
    <row r="80" spans="1:15" ht="409.5">
      <c r="A80" s="19"/>
      <c r="B80" s="1"/>
      <c r="C80" s="1"/>
      <c r="D80" s="1"/>
      <c r="E80" s="1"/>
      <c r="F80" s="1"/>
      <c r="G80" s="1"/>
      <c r="H80" s="1"/>
      <c r="I80" s="44"/>
      <c r="J80" s="44"/>
      <c r="K80" s="44"/>
      <c r="L80" s="44"/>
      <c r="M80" s="1"/>
      <c r="N80" s="1"/>
      <c r="O80" s="1"/>
    </row>
    <row r="81" spans="1:15" ht="409.5">
      <c r="A81" s="19"/>
      <c r="B81" s="1"/>
      <c r="C81" s="1"/>
      <c r="D81" s="1"/>
      <c r="E81" s="1"/>
      <c r="F81" s="1"/>
      <c r="G81" s="1"/>
      <c r="H81" s="1"/>
      <c r="I81" s="44"/>
      <c r="J81" s="44"/>
      <c r="K81" s="44"/>
      <c r="L81" s="44"/>
      <c r="M81" s="1"/>
      <c r="N81" s="1"/>
      <c r="O81" s="1"/>
    </row>
    <row r="82" spans="1:15" ht="409.5">
      <c r="A82" s="19"/>
      <c r="B82" s="1"/>
      <c r="C82" s="1"/>
      <c r="D82" s="1"/>
      <c r="E82" s="1"/>
      <c r="F82" s="1"/>
      <c r="G82" s="1"/>
      <c r="H82" s="1"/>
      <c r="I82" s="44"/>
      <c r="J82" s="44"/>
      <c r="K82" s="44"/>
      <c r="L82" s="44"/>
      <c r="M82" s="1"/>
      <c r="N82" s="1"/>
      <c r="O82" s="1"/>
    </row>
    <row r="83" spans="1:15" ht="409.5">
      <c r="A83" s="19"/>
      <c r="B83" s="1"/>
      <c r="C83" s="1"/>
      <c r="D83" s="1"/>
      <c r="E83" s="1"/>
      <c r="F83" s="1"/>
      <c r="G83" s="1"/>
      <c r="H83" s="1"/>
      <c r="I83" s="44"/>
      <c r="J83" s="44"/>
      <c r="K83" s="44"/>
      <c r="L83" s="44"/>
      <c r="M83" s="1"/>
      <c r="N83" s="1"/>
      <c r="O83" s="1"/>
    </row>
    <row r="84" spans="1:15" ht="409.5">
      <c r="A84" s="19"/>
      <c r="B84" s="1"/>
      <c r="C84" s="1"/>
      <c r="D84" s="1"/>
      <c r="E84" s="1"/>
      <c r="F84" s="1"/>
      <c r="G84" s="1"/>
      <c r="H84" s="1"/>
      <c r="I84" s="44"/>
      <c r="J84" s="44"/>
      <c r="K84" s="44"/>
      <c r="L84" s="44"/>
      <c r="M84" s="1"/>
      <c r="N84" s="1"/>
      <c r="O84" s="1"/>
    </row>
    <row r="85" spans="1:15" ht="409.5">
      <c r="A85" s="19"/>
      <c r="B85" s="1"/>
      <c r="C85" s="1"/>
      <c r="D85" s="1"/>
      <c r="E85" s="1"/>
      <c r="F85" s="1"/>
      <c r="G85" s="1"/>
      <c r="H85" s="1"/>
      <c r="I85" s="44"/>
      <c r="J85" s="44"/>
      <c r="K85" s="44"/>
      <c r="L85" s="44"/>
      <c r="M85" s="1"/>
      <c r="N85" s="1"/>
      <c r="O85" s="1"/>
    </row>
    <row r="86" spans="1:15" ht="409.5">
      <c r="A86" s="19"/>
      <c r="B86" s="1"/>
      <c r="C86" s="1"/>
      <c r="D86" s="1"/>
      <c r="E86" s="1"/>
      <c r="F86" s="1"/>
      <c r="G86" s="1"/>
      <c r="H86" s="1"/>
      <c r="I86" s="44"/>
      <c r="J86" s="44"/>
      <c r="K86" s="44"/>
      <c r="L86" s="44"/>
      <c r="M86" s="1"/>
      <c r="N86" s="1"/>
      <c r="O86" s="1"/>
    </row>
    <row r="87" spans="1:15" ht="409.5">
      <c r="A87" s="19"/>
      <c r="B87" s="1"/>
      <c r="C87" s="1"/>
      <c r="D87" s="1"/>
      <c r="E87" s="1"/>
      <c r="F87" s="1"/>
      <c r="G87" s="1"/>
      <c r="H87" s="1"/>
      <c r="I87" s="44"/>
      <c r="J87" s="44"/>
      <c r="K87" s="44"/>
      <c r="L87" s="44"/>
      <c r="M87" s="1"/>
      <c r="N87" s="1"/>
      <c r="O87" s="1"/>
    </row>
    <row r="88" spans="1:15" ht="409.5">
      <c r="A88" s="19"/>
      <c r="B88" s="1"/>
      <c r="C88" s="1"/>
      <c r="D88" s="1"/>
      <c r="E88" s="1"/>
      <c r="F88" s="1"/>
      <c r="G88" s="1"/>
      <c r="H88" s="1"/>
      <c r="I88" s="44"/>
      <c r="J88" s="44"/>
      <c r="K88" s="44"/>
      <c r="L88" s="44"/>
      <c r="M88" s="1"/>
      <c r="N88" s="1"/>
      <c r="O88" s="1"/>
    </row>
    <row r="89" spans="1:15" ht="409.5">
      <c r="A89" s="19"/>
      <c r="B89" s="1"/>
      <c r="C89" s="1"/>
      <c r="D89" s="1"/>
      <c r="E89" s="1"/>
      <c r="F89" s="1"/>
      <c r="G89" s="1"/>
      <c r="H89" s="1"/>
      <c r="I89" s="44"/>
      <c r="J89" s="44"/>
      <c r="K89" s="44"/>
      <c r="L89" s="44"/>
      <c r="M89" s="1"/>
      <c r="N89" s="1"/>
      <c r="O89" s="1"/>
    </row>
    <row r="90" spans="1:15" ht="409.5">
      <c r="A90" s="19"/>
      <c r="B90" s="1"/>
      <c r="C90" s="1"/>
      <c r="D90" s="1"/>
      <c r="E90" s="1"/>
      <c r="F90" s="1"/>
      <c r="G90" s="1"/>
      <c r="H90" s="1"/>
      <c r="I90" s="44"/>
      <c r="J90" s="44"/>
      <c r="K90" s="44"/>
      <c r="L90" s="44"/>
      <c r="M90" s="1"/>
      <c r="N90" s="1"/>
      <c r="O90" s="1"/>
    </row>
    <row r="91" spans="1:15" ht="409.5">
      <c r="A91" s="19"/>
      <c r="B91" s="1"/>
      <c r="C91" s="1"/>
      <c r="D91" s="1"/>
      <c r="E91" s="1"/>
      <c r="F91" s="1"/>
      <c r="G91" s="1"/>
      <c r="H91" s="1"/>
      <c r="I91" s="44"/>
      <c r="J91" s="44"/>
      <c r="K91" s="44"/>
      <c r="L91" s="44"/>
      <c r="M91" s="1"/>
      <c r="N91" s="1"/>
      <c r="O91" s="1"/>
    </row>
    <row r="92" spans="1:15" ht="409.5">
      <c r="A92" s="19"/>
      <c r="B92" s="1"/>
      <c r="C92" s="1"/>
      <c r="D92" s="1"/>
      <c r="E92" s="1"/>
      <c r="F92" s="1"/>
      <c r="G92" s="1"/>
      <c r="H92" s="1"/>
      <c r="I92" s="44"/>
      <c r="J92" s="44"/>
      <c r="K92" s="44"/>
      <c r="L92" s="44"/>
      <c r="M92" s="1"/>
      <c r="N92" s="1"/>
      <c r="O92" s="1"/>
    </row>
    <row r="93" spans="1:15" ht="409.5">
      <c r="A93" s="19"/>
      <c r="B93" s="1"/>
      <c r="C93" s="1"/>
      <c r="D93" s="1"/>
      <c r="E93" s="1"/>
      <c r="F93" s="1"/>
      <c r="G93" s="1"/>
      <c r="H93" s="1"/>
      <c r="I93" s="44"/>
      <c r="J93" s="44"/>
      <c r="K93" s="44"/>
      <c r="L93" s="44"/>
      <c r="M93" s="1"/>
      <c r="N93" s="1"/>
      <c r="O93" s="1"/>
    </row>
    <row r="94" spans="1:15" ht="409.5">
      <c r="A94" s="19"/>
      <c r="B94" s="1"/>
      <c r="C94" s="1"/>
      <c r="D94" s="1"/>
      <c r="E94" s="1"/>
      <c r="F94" s="1"/>
      <c r="G94" s="1"/>
      <c r="H94" s="1"/>
      <c r="I94" s="44"/>
      <c r="J94" s="44"/>
      <c r="K94" s="44"/>
      <c r="L94" s="44"/>
      <c r="M94" s="1"/>
      <c r="N94" s="1"/>
      <c r="O94" s="1"/>
    </row>
    <row r="95" spans="1:15" ht="409.5">
      <c r="A95" s="19"/>
      <c r="B95" s="1"/>
      <c r="C95" s="1"/>
      <c r="D95" s="1"/>
      <c r="E95" s="1"/>
      <c r="F95" s="1"/>
      <c r="G95" s="1"/>
      <c r="H95" s="1"/>
      <c r="I95" s="44"/>
      <c r="J95" s="44"/>
      <c r="K95" s="44"/>
      <c r="L95" s="44"/>
      <c r="M95" s="1"/>
      <c r="N95" s="1"/>
      <c r="O95" s="1"/>
    </row>
    <row r="96" spans="1:15" ht="409.5">
      <c r="A96" s="19"/>
      <c r="B96" s="1"/>
      <c r="C96" s="1"/>
      <c r="D96" s="1"/>
      <c r="E96" s="1"/>
      <c r="F96" s="1"/>
      <c r="G96" s="1"/>
      <c r="H96" s="1"/>
      <c r="I96" s="44"/>
      <c r="J96" s="44"/>
      <c r="K96" s="44"/>
      <c r="L96" s="44"/>
      <c r="M96" s="1"/>
      <c r="N96" s="1"/>
      <c r="O96" s="1"/>
    </row>
    <row r="97" spans="1:15" ht="409.5">
      <c r="A97" s="19"/>
      <c r="B97" s="1"/>
      <c r="C97" s="1"/>
      <c r="D97" s="1"/>
      <c r="E97" s="1"/>
      <c r="F97" s="1"/>
      <c r="G97" s="1"/>
      <c r="H97" s="1"/>
      <c r="I97" s="44"/>
      <c r="J97" s="44"/>
      <c r="K97" s="44"/>
      <c r="L97" s="44"/>
      <c r="M97" s="1"/>
      <c r="N97" s="1"/>
      <c r="O97" s="1"/>
    </row>
    <row r="98" spans="1:15" ht="409.5">
      <c r="A98" s="19"/>
      <c r="B98" s="1"/>
      <c r="C98" s="1"/>
      <c r="D98" s="1"/>
      <c r="E98" s="1"/>
      <c r="F98" s="1"/>
      <c r="G98" s="1"/>
      <c r="H98" s="1"/>
      <c r="I98" s="44"/>
      <c r="J98" s="44"/>
      <c r="K98" s="44"/>
      <c r="L98" s="44"/>
      <c r="M98" s="1"/>
      <c r="N98" s="1"/>
      <c r="O98" s="1"/>
    </row>
    <row r="99" spans="1:15" ht="409.5">
      <c r="A99" s="19"/>
      <c r="B99" s="1"/>
      <c r="C99" s="1"/>
      <c r="D99" s="1"/>
      <c r="E99" s="1"/>
      <c r="F99" s="1"/>
      <c r="G99" s="1"/>
      <c r="H99" s="1"/>
      <c r="I99" s="44"/>
      <c r="J99" s="44"/>
      <c r="K99" s="44"/>
      <c r="L99" s="44"/>
      <c r="M99" s="1"/>
      <c r="N99" s="1"/>
      <c r="O99" s="1"/>
    </row>
    <row r="100" spans="1:15" ht="409.5">
      <c r="A100" s="19"/>
      <c r="B100" s="1"/>
      <c r="C100" s="1"/>
      <c r="D100" s="1"/>
      <c r="E100" s="1"/>
      <c r="F100" s="1"/>
      <c r="G100" s="1"/>
      <c r="H100" s="1"/>
      <c r="I100" s="44"/>
      <c r="J100" s="44"/>
      <c r="K100" s="44"/>
      <c r="L100" s="44"/>
      <c r="M100" s="1"/>
      <c r="N100" s="1"/>
      <c r="O100" s="1"/>
    </row>
    <row r="101" spans="1:15" ht="409.5">
      <c r="A101" s="19"/>
      <c r="B101" s="1"/>
      <c r="C101" s="1"/>
      <c r="D101" s="1"/>
      <c r="E101" s="1"/>
      <c r="F101" s="1"/>
      <c r="G101" s="1"/>
      <c r="H101" s="1"/>
      <c r="I101" s="44"/>
      <c r="J101" s="44"/>
      <c r="K101" s="44"/>
      <c r="L101" s="44"/>
      <c r="M101" s="1"/>
      <c r="N101" s="1"/>
      <c r="O101" s="1"/>
    </row>
    <row r="102" spans="1:15" ht="409.5">
      <c r="A102" s="19"/>
      <c r="B102" s="1"/>
      <c r="C102" s="1"/>
      <c r="D102" s="1"/>
      <c r="E102" s="1"/>
      <c r="F102" s="1"/>
      <c r="G102" s="1"/>
      <c r="H102" s="1"/>
      <c r="I102" s="44"/>
      <c r="J102" s="44"/>
      <c r="K102" s="44"/>
      <c r="L102" s="44"/>
      <c r="M102" s="1"/>
      <c r="N102" s="1"/>
      <c r="O102" s="1"/>
    </row>
    <row r="103" spans="1:15" ht="409.5">
      <c r="A103" s="19"/>
      <c r="B103" s="1"/>
      <c r="C103" s="1"/>
      <c r="D103" s="1"/>
      <c r="E103" s="1"/>
      <c r="F103" s="1"/>
      <c r="G103" s="1"/>
      <c r="H103" s="1"/>
      <c r="I103" s="44"/>
      <c r="J103" s="44"/>
      <c r="K103" s="44"/>
      <c r="L103" s="44"/>
      <c r="M103" s="1"/>
      <c r="N103" s="1"/>
      <c r="O103" s="1"/>
    </row>
    <row r="104" spans="1:15" ht="409.5">
      <c r="A104" s="19"/>
      <c r="B104" s="1"/>
      <c r="C104" s="1"/>
      <c r="D104" s="1"/>
      <c r="E104" s="1"/>
      <c r="F104" s="1"/>
      <c r="G104" s="1"/>
      <c r="H104" s="1"/>
      <c r="I104" s="44"/>
      <c r="J104" s="44"/>
      <c r="K104" s="44"/>
      <c r="L104" s="44"/>
      <c r="M104" s="1"/>
      <c r="N104" s="1"/>
      <c r="O104" s="1"/>
    </row>
    <row r="105" spans="1:15" ht="409.5">
      <c r="A105" s="19"/>
      <c r="B105" s="1"/>
      <c r="C105" s="1"/>
      <c r="D105" s="1"/>
      <c r="E105" s="1"/>
      <c r="F105" s="1"/>
      <c r="G105" s="1"/>
      <c r="H105" s="1"/>
      <c r="I105" s="44"/>
      <c r="J105" s="44"/>
      <c r="K105" s="44"/>
      <c r="L105" s="44"/>
      <c r="M105" s="1"/>
      <c r="N105" s="1"/>
      <c r="O105" s="1"/>
    </row>
    <row r="106" spans="1:15" ht="409.5">
      <c r="A106" s="19"/>
      <c r="B106" s="1"/>
      <c r="C106" s="1"/>
      <c r="D106" s="1"/>
      <c r="E106" s="1"/>
      <c r="F106" s="1"/>
      <c r="G106" s="1"/>
      <c r="H106" s="1"/>
      <c r="I106" s="44"/>
      <c r="J106" s="44"/>
      <c r="K106" s="44"/>
      <c r="L106" s="44"/>
      <c r="M106" s="1"/>
      <c r="N106" s="1"/>
      <c r="O106" s="1"/>
    </row>
    <row r="107" spans="1:15" ht="409.5">
      <c r="A107" s="19"/>
      <c r="B107" s="1"/>
      <c r="C107" s="1"/>
      <c r="D107" s="1"/>
      <c r="E107" s="1"/>
      <c r="F107" s="1"/>
      <c r="G107" s="1"/>
      <c r="H107" s="1"/>
      <c r="I107" s="44"/>
      <c r="J107" s="44"/>
      <c r="K107" s="44"/>
      <c r="L107" s="44"/>
      <c r="M107" s="1"/>
      <c r="N107" s="1"/>
      <c r="O107" s="1"/>
    </row>
    <row r="108" spans="1:15" ht="409.5">
      <c r="A108" s="19"/>
      <c r="B108" s="1"/>
      <c r="C108" s="1"/>
      <c r="D108" s="1"/>
      <c r="E108" s="1"/>
      <c r="F108" s="1"/>
      <c r="G108" s="1"/>
      <c r="H108" s="1"/>
      <c r="I108" s="44"/>
      <c r="J108" s="44"/>
      <c r="K108" s="44"/>
      <c r="L108" s="44"/>
      <c r="M108" s="1"/>
      <c r="N108" s="1"/>
      <c r="O108" s="1"/>
    </row>
    <row r="109" spans="1:15" ht="409.5">
      <c r="A109" s="19"/>
      <c r="B109" s="1"/>
      <c r="C109" s="1"/>
      <c r="D109" s="1"/>
      <c r="E109" s="1"/>
      <c r="F109" s="1"/>
      <c r="G109" s="1"/>
      <c r="H109" s="1"/>
      <c r="I109" s="44"/>
      <c r="J109" s="44"/>
      <c r="K109" s="44"/>
      <c r="L109" s="44"/>
      <c r="M109" s="1"/>
      <c r="N109" s="1"/>
      <c r="O109" s="1"/>
    </row>
    <row r="110" spans="1:15" ht="409.5">
      <c r="A110" s="19"/>
      <c r="B110" s="1"/>
      <c r="C110" s="1"/>
      <c r="D110" s="1"/>
      <c r="E110" s="1"/>
      <c r="F110" s="1"/>
      <c r="G110" s="1"/>
      <c r="H110" s="1"/>
      <c r="I110" s="44"/>
      <c r="J110" s="44"/>
      <c r="K110" s="44"/>
      <c r="L110" s="44"/>
      <c r="M110" s="1"/>
      <c r="N110" s="1"/>
      <c r="O110" s="1"/>
    </row>
    <row r="111" spans="1:15" ht="409.5">
      <c r="A111" s="19"/>
      <c r="B111" s="1"/>
      <c r="C111" s="1"/>
      <c r="D111" s="1"/>
      <c r="E111" s="1"/>
      <c r="F111" s="1"/>
      <c r="G111" s="1"/>
      <c r="H111" s="1"/>
      <c r="I111" s="44"/>
      <c r="J111" s="44"/>
      <c r="K111" s="44"/>
      <c r="L111" s="44"/>
      <c r="M111" s="1"/>
      <c r="N111" s="1"/>
      <c r="O111" s="1"/>
    </row>
    <row r="112" spans="1:15" ht="409.5">
      <c r="A112" s="19"/>
      <c r="B112" s="1"/>
      <c r="C112" s="1"/>
      <c r="D112" s="1"/>
      <c r="E112" s="1"/>
      <c r="F112" s="1"/>
      <c r="G112" s="1"/>
      <c r="H112" s="1"/>
      <c r="I112" s="44"/>
      <c r="J112" s="44"/>
      <c r="K112" s="44"/>
      <c r="L112" s="44"/>
      <c r="M112" s="1"/>
      <c r="N112" s="1"/>
      <c r="O112" s="1"/>
    </row>
    <row r="113" spans="1:15" ht="409.5">
      <c r="A113" s="19"/>
      <c r="B113" s="1"/>
      <c r="C113" s="1"/>
      <c r="D113" s="1"/>
      <c r="E113" s="1"/>
      <c r="F113" s="1"/>
      <c r="G113" s="1"/>
      <c r="H113" s="1"/>
      <c r="I113" s="44"/>
      <c r="J113" s="44"/>
      <c r="K113" s="44"/>
      <c r="L113" s="44"/>
      <c r="M113" s="1"/>
      <c r="N113" s="1"/>
      <c r="O113" s="1"/>
    </row>
    <row r="114" spans="1:15" ht="409.5">
      <c r="A114" s="19"/>
      <c r="B114" s="1"/>
      <c r="C114" s="1"/>
      <c r="D114" s="1"/>
      <c r="E114" s="1"/>
      <c r="F114" s="1"/>
      <c r="G114" s="1"/>
      <c r="H114" s="1"/>
      <c r="I114" s="44"/>
      <c r="J114" s="44"/>
      <c r="K114" s="44"/>
      <c r="L114" s="44"/>
      <c r="M114" s="1"/>
      <c r="N114" s="1"/>
      <c r="O114" s="1"/>
    </row>
    <row r="115" spans="1:15" ht="409.5">
      <c r="A115" s="19"/>
      <c r="B115" s="1"/>
      <c r="C115" s="1"/>
      <c r="D115" s="1"/>
      <c r="E115" s="1"/>
      <c r="F115" s="1"/>
      <c r="G115" s="1"/>
      <c r="H115" s="1"/>
      <c r="I115" s="44"/>
      <c r="J115" s="44"/>
      <c r="K115" s="44"/>
      <c r="L115" s="44"/>
      <c r="M115" s="1"/>
      <c r="N115" s="1"/>
      <c r="O115" s="1"/>
    </row>
    <row r="116" spans="1:15" ht="409.5">
      <c r="A116" s="19"/>
      <c r="B116" s="1"/>
      <c r="C116" s="1"/>
      <c r="D116" s="1"/>
      <c r="E116" s="1"/>
      <c r="F116" s="1"/>
      <c r="G116" s="1"/>
      <c r="H116" s="1"/>
      <c r="I116" s="44"/>
      <c r="J116" s="44"/>
      <c r="K116" s="44"/>
      <c r="L116" s="44"/>
      <c r="M116" s="1"/>
      <c r="N116" s="1"/>
      <c r="O116" s="1"/>
    </row>
    <row r="117" spans="1:15" ht="409.5">
      <c r="A117" s="19"/>
      <c r="B117" s="1"/>
      <c r="C117" s="1"/>
      <c r="D117" s="1"/>
      <c r="E117" s="1"/>
      <c r="F117" s="1"/>
      <c r="G117" s="1"/>
      <c r="H117" s="1"/>
      <c r="I117" s="44"/>
      <c r="J117" s="44"/>
      <c r="K117" s="44"/>
      <c r="L117" s="44"/>
      <c r="M117" s="1"/>
      <c r="N117" s="1"/>
      <c r="O117" s="1"/>
    </row>
    <row r="118" spans="1:15" ht="409.5">
      <c r="A118" s="19"/>
      <c r="B118" s="1"/>
      <c r="C118" s="1"/>
      <c r="D118" s="1"/>
      <c r="E118" s="1"/>
      <c r="F118" s="1"/>
      <c r="G118" s="1"/>
      <c r="H118" s="1"/>
      <c r="I118" s="44"/>
      <c r="J118" s="44"/>
      <c r="K118" s="44"/>
      <c r="L118" s="44"/>
      <c r="M118" s="1"/>
      <c r="N118" s="1"/>
      <c r="O118" s="1"/>
    </row>
    <row r="119" spans="1:15" ht="409.5">
      <c r="A119" s="19"/>
      <c r="B119" s="1"/>
      <c r="C119" s="1"/>
      <c r="D119" s="1"/>
      <c r="E119" s="1"/>
      <c r="F119" s="1"/>
      <c r="G119" s="1"/>
      <c r="H119" s="1"/>
      <c r="I119" s="44"/>
      <c r="J119" s="44"/>
      <c r="K119" s="44"/>
      <c r="L119" s="44"/>
      <c r="M119" s="1"/>
      <c r="N119" s="1"/>
      <c r="O119" s="1"/>
    </row>
    <row r="120" spans="1:15" ht="409.5">
      <c r="A120" s="19"/>
      <c r="B120" s="1"/>
      <c r="C120" s="1"/>
      <c r="D120" s="1"/>
      <c r="E120" s="1"/>
      <c r="F120" s="1"/>
      <c r="G120" s="1"/>
      <c r="H120" s="1"/>
      <c r="I120" s="44"/>
      <c r="J120" s="44"/>
      <c r="K120" s="44"/>
      <c r="L120" s="44"/>
      <c r="M120" s="1"/>
      <c r="N120" s="1"/>
      <c r="O120" s="1"/>
    </row>
    <row r="121" spans="1:15" ht="409.5">
      <c r="A121" s="19"/>
      <c r="B121" s="1"/>
      <c r="C121" s="1"/>
      <c r="D121" s="1"/>
      <c r="E121" s="1"/>
      <c r="F121" s="1"/>
      <c r="G121" s="1"/>
      <c r="H121" s="1"/>
      <c r="I121" s="44"/>
      <c r="J121" s="44"/>
      <c r="K121" s="44"/>
      <c r="L121" s="44"/>
      <c r="M121" s="1"/>
      <c r="N121" s="1"/>
      <c r="O121" s="1"/>
    </row>
    <row r="122" spans="1:15" ht="409.5">
      <c r="A122" s="19"/>
      <c r="B122" s="1"/>
      <c r="C122" s="1"/>
      <c r="D122" s="1"/>
      <c r="E122" s="1"/>
      <c r="F122" s="1"/>
      <c r="G122" s="1"/>
      <c r="H122" s="1"/>
      <c r="I122" s="44"/>
      <c r="J122" s="44"/>
      <c r="K122" s="44"/>
      <c r="L122" s="44"/>
      <c r="M122" s="1"/>
      <c r="N122" s="1"/>
      <c r="O122" s="1"/>
    </row>
    <row r="123" spans="1:15" ht="409.5">
      <c r="A123" s="19"/>
      <c r="B123" s="1"/>
      <c r="C123" s="1"/>
      <c r="D123" s="1"/>
      <c r="E123" s="1"/>
      <c r="F123" s="1"/>
      <c r="G123" s="1"/>
      <c r="H123" s="1"/>
      <c r="I123" s="44"/>
      <c r="J123" s="44"/>
      <c r="K123" s="44"/>
      <c r="L123" s="44"/>
      <c r="M123" s="1"/>
      <c r="N123" s="1"/>
      <c r="O123" s="1"/>
    </row>
    <row r="124" spans="1:15" ht="409.5">
      <c r="A124" s="19"/>
      <c r="B124" s="1"/>
      <c r="C124" s="1"/>
      <c r="D124" s="1"/>
      <c r="E124" s="1"/>
      <c r="F124" s="1"/>
      <c r="G124" s="1"/>
      <c r="H124" s="1"/>
      <c r="I124" s="44"/>
      <c r="J124" s="44"/>
      <c r="K124" s="44"/>
      <c r="L124" s="44"/>
      <c r="M124" s="1"/>
      <c r="N124" s="1"/>
      <c r="O124" s="1"/>
    </row>
    <row r="125" spans="1:15" ht="409.5">
      <c r="A125" s="19"/>
      <c r="B125" s="1"/>
      <c r="C125" s="1"/>
      <c r="D125" s="1"/>
      <c r="E125" s="1"/>
      <c r="F125" s="1"/>
      <c r="G125" s="1"/>
      <c r="H125" s="1"/>
      <c r="I125" s="44"/>
      <c r="J125" s="44"/>
      <c r="K125" s="44"/>
      <c r="L125" s="44"/>
      <c r="M125" s="1"/>
      <c r="N125" s="1"/>
      <c r="O125" s="1"/>
    </row>
    <row r="126" spans="1:15" ht="409.5">
      <c r="A126" s="19"/>
      <c r="B126" s="1"/>
      <c r="C126" s="1"/>
      <c r="D126" s="1"/>
      <c r="E126" s="1"/>
      <c r="F126" s="1"/>
      <c r="G126" s="1"/>
      <c r="H126" s="1"/>
      <c r="I126" s="44"/>
      <c r="J126" s="44"/>
      <c r="K126" s="44"/>
      <c r="L126" s="44"/>
      <c r="M126" s="1"/>
      <c r="N126" s="1"/>
      <c r="O126" s="1"/>
    </row>
    <row r="127" spans="1:15" ht="409.5">
      <c r="A127" s="19"/>
      <c r="B127" s="1"/>
      <c r="C127" s="1"/>
      <c r="D127" s="1"/>
      <c r="E127" s="1"/>
      <c r="F127" s="1"/>
      <c r="G127" s="1"/>
      <c r="H127" s="1"/>
      <c r="I127" s="44"/>
      <c r="J127" s="44"/>
      <c r="K127" s="44"/>
      <c r="L127" s="44"/>
      <c r="M127" s="1"/>
      <c r="N127" s="1"/>
      <c r="O127" s="1"/>
    </row>
    <row r="128" spans="1:15" ht="409.5">
      <c r="A128" s="19"/>
      <c r="B128" s="1"/>
      <c r="C128" s="1"/>
      <c r="D128" s="1"/>
      <c r="E128" s="1"/>
      <c r="F128" s="1"/>
      <c r="G128" s="1"/>
      <c r="H128" s="1"/>
      <c r="I128" s="44"/>
      <c r="J128" s="44"/>
      <c r="K128" s="44"/>
      <c r="L128" s="44"/>
      <c r="M128" s="1"/>
      <c r="N128" s="1"/>
      <c r="O128" s="1"/>
    </row>
    <row r="129" spans="1:15" ht="409.5">
      <c r="A129" s="19"/>
      <c r="B129" s="1"/>
      <c r="C129" s="1"/>
      <c r="D129" s="1"/>
      <c r="E129" s="1"/>
      <c r="F129" s="1"/>
      <c r="G129" s="1"/>
      <c r="H129" s="1"/>
      <c r="I129" s="44"/>
      <c r="J129" s="44"/>
      <c r="K129" s="44"/>
      <c r="L129" s="44"/>
      <c r="M129" s="1"/>
      <c r="N129" s="1"/>
      <c r="O129" s="1"/>
    </row>
    <row r="130" spans="1:15" ht="409.5">
      <c r="A130" s="19"/>
      <c r="B130" s="1"/>
      <c r="C130" s="1"/>
      <c r="D130" s="1"/>
      <c r="E130" s="1"/>
      <c r="F130" s="1"/>
      <c r="G130" s="1"/>
      <c r="H130" s="1"/>
      <c r="I130" s="44"/>
      <c r="J130" s="44"/>
      <c r="K130" s="44"/>
      <c r="L130" s="44"/>
      <c r="M130" s="1"/>
      <c r="N130" s="1"/>
      <c r="O130" s="1"/>
    </row>
    <row r="131" spans="1:15" ht="409.5">
      <c r="A131" s="19"/>
      <c r="B131" s="1"/>
      <c r="C131" s="1"/>
      <c r="D131" s="1"/>
      <c r="E131" s="1"/>
      <c r="F131" s="1"/>
      <c r="G131" s="1"/>
      <c r="H131" s="1"/>
      <c r="I131" s="44"/>
      <c r="J131" s="44"/>
      <c r="K131" s="44"/>
      <c r="L131" s="44"/>
      <c r="M131" s="1"/>
      <c r="N131" s="1"/>
      <c r="O131" s="1"/>
    </row>
    <row r="132" spans="1:15" ht="409.5">
      <c r="A132" s="19"/>
      <c r="B132" s="1"/>
      <c r="C132" s="1"/>
      <c r="D132" s="1"/>
      <c r="E132" s="1"/>
      <c r="F132" s="1"/>
      <c r="G132" s="1"/>
      <c r="H132" s="1"/>
      <c r="I132" s="44"/>
      <c r="J132" s="44"/>
      <c r="K132" s="44"/>
      <c r="L132" s="44"/>
      <c r="M132" s="1"/>
      <c r="N132" s="1"/>
      <c r="O132" s="1"/>
    </row>
    <row r="133" spans="1:15" ht="409.5">
      <c r="A133" s="19"/>
      <c r="B133" s="1"/>
      <c r="C133" s="1"/>
      <c r="D133" s="1"/>
      <c r="E133" s="1"/>
      <c r="F133" s="1"/>
      <c r="G133" s="1"/>
      <c r="H133" s="1"/>
      <c r="I133" s="44"/>
      <c r="J133" s="44"/>
      <c r="K133" s="44"/>
      <c r="L133" s="44"/>
      <c r="M133" s="1"/>
      <c r="N133" s="1"/>
      <c r="O133" s="1"/>
    </row>
    <row r="134" spans="1:15" ht="409.5">
      <c r="A134" s="19"/>
      <c r="B134" s="1"/>
      <c r="C134" s="1"/>
      <c r="D134" s="1"/>
      <c r="E134" s="1"/>
      <c r="F134" s="1"/>
      <c r="G134" s="1"/>
      <c r="H134" s="1"/>
      <c r="I134" s="44"/>
      <c r="J134" s="44"/>
      <c r="K134" s="44"/>
      <c r="L134" s="44"/>
      <c r="M134" s="1"/>
      <c r="N134" s="1"/>
      <c r="O134" s="1"/>
    </row>
    <row r="135" spans="1:15" ht="409.5">
      <c r="A135" s="19"/>
      <c r="B135" s="1"/>
      <c r="C135" s="1"/>
      <c r="D135" s="1"/>
      <c r="E135" s="1"/>
      <c r="F135" s="1"/>
      <c r="G135" s="1"/>
      <c r="H135" s="1"/>
      <c r="I135" s="44"/>
      <c r="J135" s="44"/>
      <c r="K135" s="44"/>
      <c r="L135" s="44"/>
      <c r="M135" s="1"/>
      <c r="N135" s="1"/>
      <c r="O135" s="1"/>
    </row>
    <row r="136" spans="1:15" ht="409.5">
      <c r="A136" s="19"/>
      <c r="B136" s="1"/>
      <c r="C136" s="1"/>
      <c r="D136" s="1"/>
      <c r="E136" s="1"/>
      <c r="F136" s="1"/>
      <c r="G136" s="1"/>
      <c r="H136" s="1"/>
      <c r="I136" s="44"/>
      <c r="J136" s="44"/>
      <c r="K136" s="44"/>
      <c r="L136" s="44"/>
      <c r="M136" s="1"/>
      <c r="N136" s="1"/>
      <c r="O136" s="1"/>
    </row>
    <row r="137" spans="1:15" ht="409.5">
      <c r="A137" s="19"/>
      <c r="B137" s="1"/>
      <c r="C137" s="1"/>
      <c r="D137" s="1"/>
      <c r="E137" s="1"/>
      <c r="F137" s="1"/>
      <c r="G137" s="1"/>
      <c r="H137" s="1"/>
      <c r="I137" s="44"/>
      <c r="J137" s="44"/>
      <c r="K137" s="44"/>
      <c r="L137" s="44"/>
      <c r="M137" s="1"/>
      <c r="N137" s="1"/>
      <c r="O137" s="1"/>
    </row>
    <row r="138" spans="1:15" ht="409.5">
      <c r="A138" s="19"/>
      <c r="B138" s="1"/>
      <c r="C138" s="1"/>
      <c r="D138" s="1"/>
      <c r="E138" s="1"/>
      <c r="F138" s="1"/>
      <c r="G138" s="1"/>
      <c r="H138" s="1"/>
      <c r="I138" s="44"/>
      <c r="J138" s="44"/>
      <c r="K138" s="44"/>
      <c r="L138" s="44"/>
      <c r="M138" s="1"/>
      <c r="N138" s="1"/>
      <c r="O138" s="1"/>
    </row>
    <row r="139" spans="1:15" ht="409.5">
      <c r="A139" s="19"/>
      <c r="B139" s="1"/>
      <c r="C139" s="1"/>
      <c r="D139" s="1"/>
      <c r="E139" s="1"/>
      <c r="F139" s="1"/>
      <c r="G139" s="1"/>
      <c r="H139" s="1"/>
      <c r="I139" s="44"/>
      <c r="J139" s="44"/>
      <c r="K139" s="44"/>
      <c r="L139" s="44"/>
      <c r="M139" s="1"/>
      <c r="N139" s="1"/>
      <c r="O139" s="1"/>
    </row>
    <row r="140" spans="1:15" ht="409.5">
      <c r="A140" s="19"/>
      <c r="B140" s="1"/>
      <c r="C140" s="1"/>
      <c r="D140" s="1"/>
      <c r="E140" s="1"/>
      <c r="F140" s="1"/>
      <c r="G140" s="1"/>
      <c r="H140" s="1"/>
      <c r="I140" s="44"/>
      <c r="J140" s="44"/>
      <c r="K140" s="44"/>
      <c r="L140" s="44"/>
      <c r="M140" s="1"/>
      <c r="N140" s="1"/>
      <c r="O140" s="1"/>
    </row>
    <row r="141" spans="1:15" ht="409.5">
      <c r="A141" s="19"/>
      <c r="B141" s="1"/>
      <c r="C141" s="1"/>
      <c r="D141" s="1"/>
      <c r="E141" s="1"/>
      <c r="F141" s="1"/>
      <c r="G141" s="1"/>
      <c r="H141" s="1"/>
      <c r="I141" s="44"/>
      <c r="J141" s="44"/>
      <c r="K141" s="44"/>
      <c r="L141" s="44"/>
      <c r="M141" s="1"/>
      <c r="N141" s="1"/>
      <c r="O141" s="1"/>
    </row>
    <row r="142" spans="1:15" ht="409.5">
      <c r="A142" s="19"/>
      <c r="B142" s="1"/>
      <c r="C142" s="1"/>
      <c r="D142" s="1"/>
      <c r="E142" s="1"/>
      <c r="F142" s="1"/>
      <c r="G142" s="1"/>
      <c r="H142" s="1"/>
      <c r="I142" s="44"/>
      <c r="J142" s="44"/>
      <c r="K142" s="44"/>
      <c r="L142" s="44"/>
      <c r="M142" s="1"/>
      <c r="N142" s="1"/>
      <c r="O142" s="1"/>
    </row>
    <row r="143" spans="1:15" ht="409.5">
      <c r="A143" s="19"/>
      <c r="B143" s="1"/>
      <c r="C143" s="1"/>
      <c r="D143" s="1"/>
      <c r="E143" s="1"/>
      <c r="F143" s="1"/>
      <c r="G143" s="1"/>
      <c r="H143" s="1"/>
      <c r="I143" s="44"/>
      <c r="J143" s="44"/>
      <c r="K143" s="44"/>
      <c r="L143" s="44"/>
      <c r="M143" s="1"/>
      <c r="N143" s="1"/>
      <c r="O143" s="1"/>
    </row>
    <row r="144" spans="1:15" ht="409.5">
      <c r="A144" s="19"/>
      <c r="B144" s="1"/>
      <c r="C144" s="1"/>
      <c r="D144" s="1"/>
      <c r="E144" s="1"/>
      <c r="F144" s="1"/>
      <c r="G144" s="1"/>
      <c r="H144" s="1"/>
      <c r="I144" s="44"/>
      <c r="J144" s="44"/>
      <c r="K144" s="44"/>
      <c r="L144" s="44"/>
      <c r="M144" s="1"/>
      <c r="N144" s="1"/>
      <c r="O144" s="1"/>
    </row>
    <row r="145" spans="1:15" ht="409.5">
      <c r="A145" s="19"/>
      <c r="B145" s="1"/>
      <c r="C145" s="1"/>
      <c r="D145" s="1"/>
      <c r="E145" s="1"/>
      <c r="F145" s="1"/>
      <c r="G145" s="1"/>
      <c r="H145" s="1"/>
      <c r="I145" s="44"/>
      <c r="J145" s="44"/>
      <c r="K145" s="44"/>
      <c r="L145" s="44"/>
      <c r="M145" s="1"/>
      <c r="N145" s="1"/>
      <c r="O145" s="1"/>
    </row>
    <row r="146" spans="1:15" ht="409.5">
      <c r="A146" s="19"/>
      <c r="B146" s="1"/>
      <c r="C146" s="1"/>
      <c r="D146" s="1"/>
      <c r="E146" s="1"/>
      <c r="F146" s="1"/>
      <c r="G146" s="1"/>
      <c r="H146" s="1"/>
      <c r="I146" s="44"/>
      <c r="J146" s="44"/>
      <c r="K146" s="44"/>
      <c r="L146" s="44"/>
      <c r="M146" s="1"/>
      <c r="N146" s="1"/>
      <c r="O146" s="1"/>
    </row>
    <row r="147" spans="1:15" ht="409.5">
      <c r="A147" s="19"/>
      <c r="B147" s="1"/>
      <c r="C147" s="1"/>
      <c r="D147" s="1"/>
      <c r="E147" s="1"/>
      <c r="F147" s="1"/>
      <c r="G147" s="1"/>
      <c r="H147" s="1"/>
      <c r="I147" s="44"/>
      <c r="J147" s="44"/>
      <c r="K147" s="44"/>
      <c r="L147" s="44"/>
      <c r="M147" s="1"/>
      <c r="N147" s="1"/>
      <c r="O147" s="1"/>
    </row>
    <row r="148" spans="1:15" ht="409.5">
      <c r="A148" s="19"/>
      <c r="B148" s="1"/>
      <c r="C148" s="1"/>
      <c r="D148" s="1"/>
      <c r="E148" s="1"/>
      <c r="F148" s="1"/>
      <c r="G148" s="1"/>
      <c r="H148" s="1"/>
      <c r="I148" s="44"/>
      <c r="J148" s="44"/>
      <c r="K148" s="44"/>
      <c r="L148" s="44"/>
      <c r="M148" s="1"/>
      <c r="N148" s="1"/>
      <c r="O148" s="1"/>
    </row>
    <row r="149" spans="1:15" ht="409.5">
      <c r="A149" s="19"/>
      <c r="B149" s="1"/>
      <c r="C149" s="1"/>
      <c r="D149" s="1"/>
      <c r="E149" s="1"/>
      <c r="F149" s="1"/>
      <c r="G149" s="1"/>
      <c r="H149" s="1"/>
      <c r="I149" s="44"/>
      <c r="J149" s="44"/>
      <c r="K149" s="44"/>
      <c r="L149" s="44"/>
      <c r="M149" s="1"/>
      <c r="N149" s="1"/>
      <c r="O149" s="1"/>
    </row>
    <row r="150" spans="1:15" ht="409.5">
      <c r="A150" s="19"/>
      <c r="B150" s="1"/>
      <c r="C150" s="1"/>
      <c r="D150" s="1"/>
      <c r="E150" s="1"/>
      <c r="F150" s="1"/>
      <c r="G150" s="1"/>
      <c r="H150" s="1"/>
      <c r="I150" s="44"/>
      <c r="J150" s="44"/>
      <c r="K150" s="44"/>
      <c r="L150" s="44"/>
      <c r="M150" s="1"/>
      <c r="N150" s="1"/>
      <c r="O150" s="1"/>
    </row>
    <row r="151" spans="1:15" ht="409.5">
      <c r="A151" s="19"/>
      <c r="B151" s="1"/>
      <c r="C151" s="1"/>
      <c r="D151" s="1"/>
      <c r="E151" s="1"/>
      <c r="F151" s="1"/>
      <c r="G151" s="1"/>
      <c r="H151" s="1"/>
      <c r="I151" s="44"/>
      <c r="J151" s="44"/>
      <c r="K151" s="44"/>
      <c r="L151" s="44"/>
      <c r="M151" s="1"/>
      <c r="N151" s="1"/>
      <c r="O151" s="1"/>
    </row>
    <row r="152" spans="1:15" ht="409.5">
      <c r="A152" s="19"/>
      <c r="B152" s="1"/>
      <c r="C152" s="1"/>
      <c r="D152" s="1"/>
      <c r="E152" s="1"/>
      <c r="F152" s="1"/>
      <c r="G152" s="1"/>
      <c r="H152" s="1"/>
      <c r="I152" s="44"/>
      <c r="J152" s="44"/>
      <c r="K152" s="44"/>
      <c r="L152" s="44"/>
      <c r="M152" s="1"/>
      <c r="N152" s="1"/>
      <c r="O152" s="1"/>
    </row>
    <row r="153" spans="1:15" ht="409.5">
      <c r="A153" s="19"/>
      <c r="B153" s="1"/>
      <c r="C153" s="1"/>
      <c r="D153" s="1"/>
      <c r="E153" s="1"/>
      <c r="F153" s="1"/>
      <c r="G153" s="1"/>
      <c r="H153" s="1"/>
      <c r="I153" s="44"/>
      <c r="J153" s="44"/>
      <c r="K153" s="44"/>
      <c r="L153" s="44"/>
      <c r="M153" s="1"/>
      <c r="N153" s="1"/>
      <c r="O153" s="1"/>
    </row>
    <row r="154" spans="1:15" ht="409.5">
      <c r="A154" s="19"/>
      <c r="B154" s="1"/>
      <c r="C154" s="1"/>
      <c r="D154" s="1"/>
      <c r="E154" s="1"/>
      <c r="F154" s="1"/>
      <c r="G154" s="1"/>
      <c r="H154" s="1"/>
      <c r="I154" s="44"/>
      <c r="J154" s="44"/>
      <c r="K154" s="44"/>
      <c r="L154" s="44"/>
      <c r="M154" s="1"/>
      <c r="N154" s="1"/>
      <c r="O154" s="1"/>
    </row>
    <row r="155" spans="1:15" ht="409.5">
      <c r="A155" s="19"/>
      <c r="B155" s="1"/>
      <c r="C155" s="1"/>
      <c r="D155" s="1"/>
      <c r="E155" s="1"/>
      <c r="F155" s="1"/>
      <c r="G155" s="1"/>
      <c r="H155" s="1"/>
      <c r="I155" s="44"/>
      <c r="J155" s="44"/>
      <c r="K155" s="44"/>
      <c r="L155" s="44"/>
      <c r="M155" s="1"/>
      <c r="N155" s="1"/>
      <c r="O155" s="1"/>
    </row>
    <row r="156" spans="1:15" ht="409.5">
      <c r="A156" s="19"/>
      <c r="B156" s="1"/>
      <c r="C156" s="1"/>
      <c r="D156" s="1"/>
      <c r="E156" s="1"/>
      <c r="F156" s="1"/>
      <c r="G156" s="1"/>
      <c r="H156" s="1"/>
      <c r="I156" s="44"/>
      <c r="J156" s="44"/>
      <c r="K156" s="44"/>
      <c r="L156" s="44"/>
      <c r="M156" s="1"/>
      <c r="N156" s="1"/>
      <c r="O156" s="1"/>
    </row>
    <row r="157" spans="1:15" ht="409.5">
      <c r="A157" s="19"/>
      <c r="B157" s="1"/>
      <c r="C157" s="1"/>
      <c r="D157" s="1"/>
      <c r="E157" s="1"/>
      <c r="F157" s="1"/>
      <c r="G157" s="1"/>
      <c r="H157" s="1"/>
      <c r="I157" s="44"/>
      <c r="J157" s="44"/>
      <c r="K157" s="44"/>
      <c r="L157" s="44"/>
      <c r="M157" s="1"/>
      <c r="N157" s="1"/>
      <c r="O157" s="1"/>
    </row>
    <row r="158" spans="1:15" ht="409.5">
      <c r="A158" s="1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409.5">
      <c r="A159" s="1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409.5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409.5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409.5">
      <c r="A162" s="1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409.5">
      <c r="A163" s="1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409.5">
      <c r="A164" s="1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409.5">
      <c r="A165" s="1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409.5">
      <c r="A166" s="1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409.5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409.5">
      <c r="A168" s="1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409.5">
      <c r="A169" s="1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409.5">
      <c r="A170" s="1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409.5">
      <c r="A171" s="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409.5">
      <c r="A172" s="1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409.5">
      <c r="A173" s="1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409.5">
      <c r="A174" s="1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409.5">
      <c r="A175" s="1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409.5">
      <c r="A176" s="1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409.5">
      <c r="A177" s="1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409.5">
      <c r="A178" s="1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409.5">
      <c r="A179" s="1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409.5">
      <c r="A180" s="1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409.5">
      <c r="A181" s="1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409.5">
      <c r="A182" s="1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409.5">
      <c r="A183" s="1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409.5">
      <c r="A184" s="1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409.5">
      <c r="A185" s="1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409.5">
      <c r="A186" s="1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409.5">
      <c r="A187" s="1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409.5">
      <c r="A188" s="1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409.5">
      <c r="A189" s="1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409.5">
      <c r="A190" s="1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409.5">
      <c r="A191" s="1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409.5">
      <c r="A192" s="1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409.5">
      <c r="A193" s="1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409.5">
      <c r="A194" s="1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409.5">
      <c r="A195" s="1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409.5">
      <c r="A196" s="1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409.5">
      <c r="A197" s="1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409.5">
      <c r="A198" s="1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409.5">
      <c r="A199" s="1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409.5">
      <c r="A200" s="1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409.5">
      <c r="A201" s="1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409.5">
      <c r="A202" s="1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409.5">
      <c r="A203" s="1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409.5">
      <c r="A204" s="1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409.5">
      <c r="A205" s="1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409.5">
      <c r="A206" s="1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409.5">
      <c r="A207" s="1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409.5">
      <c r="A208" s="1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409.5">
      <c r="A209" s="1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409.5">
      <c r="A210" s="1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409.5">
      <c r="A211" s="1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409.5">
      <c r="A212" s="1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409.5">
      <c r="A213" s="1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409.5">
      <c r="A214" s="1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409.5">
      <c r="A215" s="1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409.5">
      <c r="A216" s="1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409.5">
      <c r="A217" s="1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409.5">
      <c r="A218" s="1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409.5">
      <c r="A219" s="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409.5">
      <c r="A220" s="1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409.5">
      <c r="A221" s="1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409.5">
      <c r="A222" s="1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409.5">
      <c r="A223" s="1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409.5">
      <c r="A224" s="1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409.5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409.5">
      <c r="A226" s="1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409.5">
      <c r="A227" s="1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409.5">
      <c r="A228" s="1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409.5">
      <c r="A229" s="1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409.5">
      <c r="A230" s="1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409.5">
      <c r="A231" s="1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409.5">
      <c r="A232" s="1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409.5">
      <c r="A233" s="1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409.5">
      <c r="A234" s="1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409.5">
      <c r="A235" s="1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409.5">
      <c r="A236" s="1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409.5">
      <c r="A237" s="1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409.5">
      <c r="A238" s="1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409.5">
      <c r="A239" s="1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409.5">
      <c r="A240" s="1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409.5">
      <c r="A241" s="1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409.5">
      <c r="A242" s="1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409.5">
      <c r="A243" s="1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409.5">
      <c r="A244" s="1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409.5">
      <c r="A245" s="1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409.5">
      <c r="A246" s="1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409.5">
      <c r="A247" s="1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409.5">
      <c r="A248" s="1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409.5">
      <c r="A249" s="1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409.5">
      <c r="A250" s="1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409.5">
      <c r="A251" s="1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409.5">
      <c r="A252" s="1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409.5">
      <c r="A253" s="1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409.5">
      <c r="A254" s="1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409.5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409.5">
      <c r="A256" s="1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409.5">
      <c r="A257" s="1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409.5">
      <c r="A258" s="1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409.5">
      <c r="A259" s="1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409.5">
      <c r="A260" s="1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409.5">
      <c r="A261" s="1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409.5">
      <c r="A262" s="1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409.5">
      <c r="A263" s="1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409.5">
      <c r="A264" s="1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409.5">
      <c r="A265" s="1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409.5">
      <c r="A266" s="1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409.5">
      <c r="A267" s="1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409.5">
      <c r="A268" s="1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409.5">
      <c r="A269" s="1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409.5">
      <c r="A270" s="1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409.5">
      <c r="A271" s="1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409.5">
      <c r="A272" s="1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409.5">
      <c r="A273" s="1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409.5">
      <c r="A274" s="1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409.5">
      <c r="A275" s="1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409.5">
      <c r="A276" s="1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409.5">
      <c r="A277" s="1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409.5">
      <c r="A278" s="1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409.5">
      <c r="A279" s="1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409.5">
      <c r="A280" s="1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409.5">
      <c r="A281" s="1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409.5">
      <c r="A282" s="1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409.5">
      <c r="A283" s="1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409.5">
      <c r="A284" s="1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409.5">
      <c r="A285" s="1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409.5">
      <c r="A286" s="1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409.5">
      <c r="A287" s="1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409.5">
      <c r="A288" s="1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409.5">
      <c r="A289" s="1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409.5">
      <c r="A290" s="1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409.5">
      <c r="A291" s="1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409.5">
      <c r="A292" s="1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409.5">
      <c r="A293" s="1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409.5">
      <c r="A294" s="1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409.5">
      <c r="A295" s="1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409.5">
      <c r="A296" s="1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409.5">
      <c r="A297" s="1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409.5">
      <c r="A298" s="1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409.5">
      <c r="A299" s="1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409.5">
      <c r="A300" s="1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409.5">
      <c r="A301" s="1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409.5">
      <c r="A302" s="1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409.5">
      <c r="A303" s="1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409.5">
      <c r="A304" s="1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409.5">
      <c r="A305" s="1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409.5">
      <c r="A306" s="1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409.5">
      <c r="A307" s="1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409.5">
      <c r="A308" s="1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409.5">
      <c r="A309" s="1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409.5">
      <c r="A310" s="1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409.5">
      <c r="A311" s="1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409.5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409.5">
      <c r="A313" s="1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409.5">
      <c r="A314" s="1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409.5">
      <c r="A315" s="1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409.5">
      <c r="A316" s="1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409.5">
      <c r="A317" s="1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409.5">
      <c r="A318" s="1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409.5">
      <c r="A319" s="1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409.5">
      <c r="A320" s="1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409.5">
      <c r="A321" s="1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409.5">
      <c r="A322" s="1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409.5">
      <c r="A323" s="1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409.5">
      <c r="A324" s="1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409.5">
      <c r="A325" s="1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409.5">
      <c r="A326" s="1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409.5">
      <c r="A327" s="1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409.5">
      <c r="A328" s="1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409.5">
      <c r="A329" s="1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409.5">
      <c r="A330" s="1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409.5">
      <c r="A331" s="1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409.5">
      <c r="A332" s="1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409.5">
      <c r="A333" s="1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409.5">
      <c r="A334" s="1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409.5">
      <c r="A335" s="1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409.5">
      <c r="A336" s="1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409.5">
      <c r="A337" s="1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409.5">
      <c r="A338" s="1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409.5">
      <c r="A339" s="1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409.5">
      <c r="A340" s="1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409.5">
      <c r="A341" s="1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409.5">
      <c r="A342" s="1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409.5">
      <c r="A343" s="1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409.5">
      <c r="A344" s="1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409.5">
      <c r="A345" s="1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409.5">
      <c r="A346" s="1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409.5">
      <c r="A347" s="1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409.5">
      <c r="A348" s="1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409.5">
      <c r="A349" s="1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409.5">
      <c r="A350" s="1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409.5">
      <c r="A351" s="1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409.5">
      <c r="A352" s="1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409.5">
      <c r="A353" s="1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409.5">
      <c r="A354" s="1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409.5">
      <c r="A355" s="1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409.5">
      <c r="A356" s="1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409.5">
      <c r="A357" s="1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409.5">
      <c r="A358" s="1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409.5">
      <c r="A359" s="1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409.5">
      <c r="A360" s="1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409.5">
      <c r="A361" s="1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409.5">
      <c r="A362" s="1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409.5">
      <c r="A363" s="1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409.5">
      <c r="A364" s="1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409.5">
      <c r="A365" s="1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409.5">
      <c r="A366" s="1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409.5">
      <c r="A367" s="1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409.5">
      <c r="A368" s="1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409.5">
      <c r="A369" s="1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409.5">
      <c r="A370" s="1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409.5">
      <c r="A371" s="1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</sheetData>
  <sheetProtection/>
  <mergeCells count="9">
    <mergeCell ref="G6:G7"/>
    <mergeCell ref="A2:F2"/>
    <mergeCell ref="A3:F3"/>
    <mergeCell ref="A6:A7"/>
    <mergeCell ref="B6:B7"/>
    <mergeCell ref="C6:C7"/>
    <mergeCell ref="D6:D7"/>
    <mergeCell ref="E6:E7"/>
    <mergeCell ref="F6:F7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5"/>
  <sheetViews>
    <sheetView zoomScalePageLayoutView="0" workbookViewId="0" topLeftCell="C1">
      <selection activeCell="W9" sqref="W9"/>
    </sheetView>
  </sheetViews>
  <sheetFormatPr defaultColWidth="9.00390625" defaultRowHeight="12.75"/>
  <cols>
    <col min="1" max="1" width="3.75390625" style="14" customWidth="1"/>
    <col min="2" max="2" width="39.00390625" style="0" customWidth="1"/>
    <col min="3" max="3" width="12.00390625" style="0" customWidth="1"/>
    <col min="4" max="4" width="12.625" style="0" customWidth="1"/>
    <col min="7" max="7" width="8.625" style="0" customWidth="1"/>
    <col min="8" max="8" width="9.625" style="0" customWidth="1"/>
    <col min="9" max="10" width="7.75390625" style="0" customWidth="1"/>
    <col min="11" max="11" width="10.00390625" style="0" customWidth="1"/>
    <col min="12" max="13" width="7.625" style="0" customWidth="1"/>
    <col min="14" max="14" width="10.625" style="0" customWidth="1"/>
    <col min="15" max="16" width="8.00390625" style="0" customWidth="1"/>
    <col min="17" max="17" width="9.625" style="0" customWidth="1"/>
    <col min="18" max="18" width="9.125" style="0" customWidth="1"/>
    <col min="19" max="19" width="9.625" style="0" customWidth="1"/>
    <col min="20" max="20" width="9.125" style="0" customWidth="1"/>
    <col min="21" max="21" width="11.25390625" style="0" customWidth="1"/>
    <col min="22" max="22" width="11.00390625" style="0" customWidth="1"/>
    <col min="23" max="23" width="11.125" style="0" customWidth="1"/>
    <col min="24" max="24" width="11.375" style="0" customWidth="1"/>
  </cols>
  <sheetData>
    <row r="1" spans="2:4" ht="12.75">
      <c r="B1" s="15"/>
      <c r="C1" s="15"/>
      <c r="D1" s="15"/>
    </row>
    <row r="2" spans="1:21" ht="18.75">
      <c r="A2" s="236" t="s">
        <v>70</v>
      </c>
      <c r="B2" s="236"/>
      <c r="C2" s="236"/>
      <c r="D2" s="236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4" ht="15.75">
      <c r="A3" s="16"/>
      <c r="B3" s="16"/>
      <c r="C3" s="16"/>
      <c r="D3" s="16"/>
    </row>
    <row r="4" spans="1:16" ht="13.5" customHeight="1" thickBot="1">
      <c r="A4" s="1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" ht="13.5" customHeight="1">
      <c r="A5" s="238" t="s">
        <v>47</v>
      </c>
      <c r="B5" s="233" t="s">
        <v>48</v>
      </c>
      <c r="C5" s="217" t="s">
        <v>60</v>
      </c>
      <c r="D5" s="227" t="s">
        <v>61</v>
      </c>
      <c r="E5" s="220" t="s">
        <v>62</v>
      </c>
      <c r="F5" s="224"/>
      <c r="G5" s="227" t="s">
        <v>63</v>
      </c>
      <c r="H5" s="227" t="s">
        <v>64</v>
      </c>
      <c r="I5" s="220" t="s">
        <v>65</v>
      </c>
      <c r="J5" s="221"/>
      <c r="K5" s="227" t="s">
        <v>66</v>
      </c>
      <c r="L5" s="220" t="s">
        <v>67</v>
      </c>
      <c r="M5" s="221"/>
      <c r="N5" s="227" t="s">
        <v>68</v>
      </c>
      <c r="O5" s="220" t="s">
        <v>69</v>
      </c>
      <c r="P5" s="221"/>
      <c r="Q5" s="227" t="s">
        <v>71</v>
      </c>
      <c r="R5" s="227" t="s">
        <v>73</v>
      </c>
      <c r="S5" s="227" t="s">
        <v>71</v>
      </c>
      <c r="T5" s="227" t="s">
        <v>73</v>
      </c>
      <c r="U5" s="227" t="s">
        <v>57</v>
      </c>
      <c r="V5" s="220" t="s">
        <v>73</v>
      </c>
      <c r="W5" s="227" t="s">
        <v>55</v>
      </c>
      <c r="X5" s="230" t="s">
        <v>73</v>
      </c>
    </row>
    <row r="6" spans="1:24" ht="119.25" customHeight="1">
      <c r="A6" s="239"/>
      <c r="B6" s="234"/>
      <c r="C6" s="218"/>
      <c r="D6" s="228"/>
      <c r="E6" s="225"/>
      <c r="F6" s="226"/>
      <c r="G6" s="228"/>
      <c r="H6" s="228"/>
      <c r="I6" s="222"/>
      <c r="J6" s="223"/>
      <c r="K6" s="228"/>
      <c r="L6" s="222"/>
      <c r="M6" s="223"/>
      <c r="N6" s="228"/>
      <c r="O6" s="222"/>
      <c r="P6" s="223"/>
      <c r="Q6" s="229"/>
      <c r="R6" s="229"/>
      <c r="S6" s="229"/>
      <c r="T6" s="229"/>
      <c r="U6" s="229"/>
      <c r="V6" s="232"/>
      <c r="W6" s="229"/>
      <c r="X6" s="231"/>
    </row>
    <row r="7" spans="1:24" ht="42" customHeight="1">
      <c r="A7" s="240"/>
      <c r="B7" s="235"/>
      <c r="C7" s="219"/>
      <c r="D7" s="47" t="s">
        <v>191</v>
      </c>
      <c r="E7" s="48" t="s">
        <v>192</v>
      </c>
      <c r="F7" s="48" t="s">
        <v>193</v>
      </c>
      <c r="G7" s="47" t="s">
        <v>191</v>
      </c>
      <c r="H7" s="47" t="s">
        <v>191</v>
      </c>
      <c r="I7" s="48" t="s">
        <v>192</v>
      </c>
      <c r="J7" s="48" t="s">
        <v>193</v>
      </c>
      <c r="K7" s="47" t="s">
        <v>191</v>
      </c>
      <c r="L7" s="48" t="s">
        <v>192</v>
      </c>
      <c r="M7" s="48" t="s">
        <v>193</v>
      </c>
      <c r="N7" s="47" t="s">
        <v>191</v>
      </c>
      <c r="O7" s="48" t="s">
        <v>192</v>
      </c>
      <c r="P7" s="48" t="s">
        <v>193</v>
      </c>
      <c r="Q7" s="48" t="s">
        <v>192</v>
      </c>
      <c r="R7" s="48" t="s">
        <v>192</v>
      </c>
      <c r="S7" s="48" t="s">
        <v>193</v>
      </c>
      <c r="T7" s="48" t="s">
        <v>193</v>
      </c>
      <c r="U7" s="47" t="s">
        <v>191</v>
      </c>
      <c r="V7" s="48" t="s">
        <v>191</v>
      </c>
      <c r="W7" s="47" t="s">
        <v>191</v>
      </c>
      <c r="X7" s="49" t="s">
        <v>191</v>
      </c>
    </row>
    <row r="8" spans="1:24" ht="72" customHeight="1">
      <c r="A8" s="57"/>
      <c r="B8" s="58" t="s">
        <v>74</v>
      </c>
      <c r="C8" s="26">
        <f aca="true" t="shared" si="0" ref="C8:P8">C9</f>
        <v>21113.3</v>
      </c>
      <c r="D8" s="26">
        <f t="shared" si="0"/>
        <v>35.02</v>
      </c>
      <c r="E8" s="45">
        <f t="shared" si="0"/>
        <v>0.025</v>
      </c>
      <c r="F8" s="45">
        <f t="shared" si="0"/>
        <v>0.026</v>
      </c>
      <c r="G8" s="46">
        <f t="shared" si="0"/>
        <v>1204</v>
      </c>
      <c r="H8" s="26">
        <f t="shared" si="0"/>
        <v>3.93</v>
      </c>
      <c r="I8" s="26">
        <f t="shared" si="0"/>
        <v>1.58</v>
      </c>
      <c r="J8" s="26">
        <f t="shared" si="0"/>
        <v>1.71</v>
      </c>
      <c r="K8" s="26">
        <f t="shared" si="0"/>
        <v>0.03</v>
      </c>
      <c r="L8" s="26">
        <f t="shared" si="0"/>
        <v>27.72</v>
      </c>
      <c r="M8" s="26">
        <f t="shared" si="0"/>
        <v>27.72</v>
      </c>
      <c r="N8" s="26">
        <f t="shared" si="0"/>
        <v>0.03</v>
      </c>
      <c r="O8" s="26">
        <f t="shared" si="0"/>
        <v>99.96</v>
      </c>
      <c r="P8" s="26">
        <f t="shared" si="0"/>
        <v>99.96</v>
      </c>
      <c r="Q8" s="46">
        <f aca="true" t="shared" si="1" ref="Q8:X8">Q9</f>
        <v>1412770</v>
      </c>
      <c r="R8" s="46">
        <f t="shared" si="1"/>
        <v>706385</v>
      </c>
      <c r="S8" s="46">
        <f t="shared" si="1"/>
        <v>1440118</v>
      </c>
      <c r="T8" s="46">
        <f t="shared" si="1"/>
        <v>720059</v>
      </c>
      <c r="U8" s="46">
        <f t="shared" si="1"/>
        <v>17117328</v>
      </c>
      <c r="V8" s="61">
        <f t="shared" si="1"/>
        <v>8558664</v>
      </c>
      <c r="W8" s="46">
        <f t="shared" si="1"/>
        <v>1426444</v>
      </c>
      <c r="X8" s="50">
        <f t="shared" si="1"/>
        <v>713222</v>
      </c>
    </row>
    <row r="9" spans="1:24" ht="28.5" customHeight="1" thickBot="1">
      <c r="A9" s="60"/>
      <c r="B9" s="59" t="s">
        <v>99</v>
      </c>
      <c r="C9" s="52">
        <f>заявка!D9</f>
        <v>21113.3</v>
      </c>
      <c r="D9" s="52">
        <f>'Перечень работ'!G69</f>
        <v>35.02</v>
      </c>
      <c r="E9" s="53">
        <v>0.025</v>
      </c>
      <c r="F9" s="53">
        <v>0.026</v>
      </c>
      <c r="G9" s="54">
        <v>1204</v>
      </c>
      <c r="H9" s="55">
        <v>3.93</v>
      </c>
      <c r="I9" s="55">
        <v>1.58</v>
      </c>
      <c r="J9" s="55">
        <v>1.71</v>
      </c>
      <c r="K9" s="55">
        <v>0.03</v>
      </c>
      <c r="L9" s="55">
        <v>27.72</v>
      </c>
      <c r="M9" s="55">
        <v>27.72</v>
      </c>
      <c r="N9" s="55">
        <v>0.03</v>
      </c>
      <c r="O9" s="55">
        <v>99.96</v>
      </c>
      <c r="P9" s="55">
        <v>99.96</v>
      </c>
      <c r="Q9" s="54">
        <v>1412770</v>
      </c>
      <c r="R9" s="54">
        <f>Q9*0.5</f>
        <v>706385</v>
      </c>
      <c r="S9" s="54">
        <v>1440118</v>
      </c>
      <c r="T9" s="54">
        <f>S9*0.5</f>
        <v>720059</v>
      </c>
      <c r="U9" s="54">
        <f>Q9*6+S9*6</f>
        <v>17117328</v>
      </c>
      <c r="V9" s="62">
        <f>U9*0.5</f>
        <v>8558664</v>
      </c>
      <c r="W9" s="51">
        <f>U9/12</f>
        <v>1426444</v>
      </c>
      <c r="X9" s="56">
        <f>W9*0.5</f>
        <v>713222</v>
      </c>
    </row>
    <row r="10" spans="1:4" ht="12.75">
      <c r="A10" s="19"/>
      <c r="B10" s="1"/>
      <c r="C10" s="1"/>
      <c r="D10" s="42"/>
    </row>
    <row r="11" spans="1:4" ht="12.75">
      <c r="A11" s="19"/>
      <c r="B11" s="1"/>
      <c r="C11" s="1"/>
      <c r="D11" s="1"/>
    </row>
    <row r="12" spans="1:4" ht="409.5">
      <c r="A12" s="19"/>
      <c r="B12" s="1"/>
      <c r="C12" s="1"/>
      <c r="D12" s="1"/>
    </row>
    <row r="13" spans="1:4" ht="409.5">
      <c r="A13" s="19"/>
      <c r="B13" s="1"/>
      <c r="C13" s="1"/>
      <c r="D13" s="1"/>
    </row>
    <row r="14" spans="1:4" ht="409.5">
      <c r="A14" s="19"/>
      <c r="B14" s="1"/>
      <c r="C14" s="1"/>
      <c r="D14" s="1"/>
    </row>
    <row r="15" spans="1:4" ht="409.5">
      <c r="A15" s="19"/>
      <c r="B15" s="1"/>
      <c r="C15" s="1"/>
      <c r="D15" s="1"/>
    </row>
    <row r="16" spans="1:4" ht="409.5">
      <c r="A16" s="19"/>
      <c r="B16" s="1"/>
      <c r="C16" s="1"/>
      <c r="D16" s="1"/>
    </row>
    <row r="17" spans="1:4" ht="409.5">
      <c r="A17" s="19"/>
      <c r="B17" s="1"/>
      <c r="C17" s="1"/>
      <c r="D17" s="1"/>
    </row>
    <row r="18" spans="1:4" ht="409.5">
      <c r="A18" s="19"/>
      <c r="B18" s="1"/>
      <c r="C18" s="1"/>
      <c r="D18" s="1"/>
    </row>
    <row r="19" spans="1:4" ht="409.5">
      <c r="A19" s="19"/>
      <c r="B19" s="1"/>
      <c r="C19" s="1"/>
      <c r="D19" s="1"/>
    </row>
    <row r="20" spans="1:4" ht="409.5">
      <c r="A20" s="19"/>
      <c r="B20" s="1"/>
      <c r="C20" s="1"/>
      <c r="D20" s="1"/>
    </row>
    <row r="21" spans="1:4" ht="409.5">
      <c r="A21" s="19"/>
      <c r="B21" s="1"/>
      <c r="C21" s="1"/>
      <c r="D21" s="1"/>
    </row>
    <row r="22" spans="1:4" ht="409.5">
      <c r="A22" s="19"/>
      <c r="B22" s="1"/>
      <c r="C22" s="1"/>
      <c r="D22" s="1"/>
    </row>
    <row r="23" spans="1:4" ht="409.5">
      <c r="A23" s="19"/>
      <c r="B23" s="1"/>
      <c r="C23" s="1"/>
      <c r="D23" s="1"/>
    </row>
    <row r="24" spans="1:4" ht="409.5">
      <c r="A24" s="19"/>
      <c r="B24" s="1"/>
      <c r="C24" s="1"/>
      <c r="D24" s="1"/>
    </row>
    <row r="25" spans="1:4" ht="409.5">
      <c r="A25" s="19"/>
      <c r="B25" s="1"/>
      <c r="C25" s="1"/>
      <c r="D25" s="1"/>
    </row>
    <row r="26" spans="1:4" ht="409.5">
      <c r="A26" s="19"/>
      <c r="B26" s="1"/>
      <c r="C26" s="1"/>
      <c r="D26" s="1"/>
    </row>
    <row r="27" spans="1:4" ht="409.5">
      <c r="A27" s="19"/>
      <c r="B27" s="1"/>
      <c r="C27" s="1"/>
      <c r="D27" s="1"/>
    </row>
    <row r="28" spans="1:4" ht="409.5">
      <c r="A28" s="19"/>
      <c r="B28" s="1"/>
      <c r="C28" s="1"/>
      <c r="D28" s="1"/>
    </row>
    <row r="29" spans="1:4" ht="409.5">
      <c r="A29" s="19"/>
      <c r="B29" s="1"/>
      <c r="C29" s="1"/>
      <c r="D29" s="1"/>
    </row>
    <row r="30" spans="1:4" ht="409.5">
      <c r="A30" s="19"/>
      <c r="B30" s="1"/>
      <c r="C30" s="1"/>
      <c r="D30" s="1"/>
    </row>
    <row r="31" spans="1:4" ht="409.5">
      <c r="A31" s="19"/>
      <c r="B31" s="1"/>
      <c r="C31" s="1"/>
      <c r="D31" s="1"/>
    </row>
    <row r="32" spans="1:4" ht="409.5">
      <c r="A32" s="19"/>
      <c r="B32" s="1"/>
      <c r="C32" s="1"/>
      <c r="D32" s="1"/>
    </row>
    <row r="33" spans="1:4" ht="409.5">
      <c r="A33" s="19"/>
      <c r="B33" s="1"/>
      <c r="C33" s="1"/>
      <c r="D33" s="1"/>
    </row>
    <row r="34" spans="1:4" ht="409.5">
      <c r="A34" s="19"/>
      <c r="B34" s="1"/>
      <c r="C34" s="1"/>
      <c r="D34" s="1"/>
    </row>
    <row r="35" spans="1:4" ht="409.5">
      <c r="A35" s="19"/>
      <c r="B35" s="1"/>
      <c r="C35" s="1"/>
      <c r="D35" s="1"/>
    </row>
    <row r="36" spans="1:4" ht="409.5">
      <c r="A36" s="19"/>
      <c r="B36" s="1"/>
      <c r="C36" s="1"/>
      <c r="D36" s="1"/>
    </row>
    <row r="37" spans="1:4" ht="409.5">
      <c r="A37" s="19"/>
      <c r="B37" s="1"/>
      <c r="C37" s="1"/>
      <c r="D37" s="1"/>
    </row>
    <row r="38" spans="1:4" ht="409.5">
      <c r="A38" s="19"/>
      <c r="B38" s="1"/>
      <c r="C38" s="1"/>
      <c r="D38" s="1"/>
    </row>
    <row r="39" spans="1:4" ht="409.5">
      <c r="A39" s="19"/>
      <c r="B39" s="1"/>
      <c r="C39" s="1"/>
      <c r="D39" s="1"/>
    </row>
    <row r="40" spans="1:4" ht="409.5">
      <c r="A40" s="19"/>
      <c r="B40" s="1"/>
      <c r="C40" s="1"/>
      <c r="D40" s="1"/>
    </row>
    <row r="41" spans="1:4" ht="409.5">
      <c r="A41" s="19"/>
      <c r="B41" s="1"/>
      <c r="C41" s="1"/>
      <c r="D41" s="1"/>
    </row>
    <row r="42" spans="1:4" ht="409.5">
      <c r="A42" s="19"/>
      <c r="B42" s="1"/>
      <c r="C42" s="1"/>
      <c r="D42" s="1"/>
    </row>
    <row r="43" spans="1:4" ht="409.5">
      <c r="A43" s="19"/>
      <c r="B43" s="1"/>
      <c r="C43" s="1"/>
      <c r="D43" s="1"/>
    </row>
    <row r="44" spans="1:4" ht="409.5">
      <c r="A44" s="19"/>
      <c r="B44" s="1"/>
      <c r="C44" s="1"/>
      <c r="D44" s="1"/>
    </row>
    <row r="45" spans="1:4" ht="409.5">
      <c r="A45" s="19"/>
      <c r="B45" s="1"/>
      <c r="C45" s="1"/>
      <c r="D45" s="1"/>
    </row>
    <row r="46" spans="1:4" ht="409.5">
      <c r="A46" s="19"/>
      <c r="B46" s="1"/>
      <c r="C46" s="1"/>
      <c r="D46" s="1"/>
    </row>
    <row r="47" spans="1:4" ht="409.5">
      <c r="A47" s="19"/>
      <c r="B47" s="1"/>
      <c r="C47" s="1"/>
      <c r="D47" s="1"/>
    </row>
    <row r="48" spans="1:4" ht="409.5">
      <c r="A48" s="19"/>
      <c r="B48" s="1"/>
      <c r="C48" s="1"/>
      <c r="D48" s="1"/>
    </row>
    <row r="49" spans="1:4" ht="409.5">
      <c r="A49" s="19"/>
      <c r="B49" s="1"/>
      <c r="C49" s="1"/>
      <c r="D49" s="1"/>
    </row>
    <row r="50" spans="1:4" ht="409.5">
      <c r="A50" s="19"/>
      <c r="B50" s="1"/>
      <c r="C50" s="1"/>
      <c r="D50" s="1"/>
    </row>
    <row r="51" spans="1:4" ht="409.5">
      <c r="A51" s="19"/>
      <c r="B51" s="1"/>
      <c r="C51" s="1"/>
      <c r="D51" s="1"/>
    </row>
    <row r="52" spans="1:4" ht="409.5">
      <c r="A52" s="19"/>
      <c r="B52" s="1"/>
      <c r="C52" s="1"/>
      <c r="D52" s="1"/>
    </row>
    <row r="53" spans="1:4" ht="409.5">
      <c r="A53" s="19"/>
      <c r="B53" s="1"/>
      <c r="C53" s="1"/>
      <c r="D53" s="1"/>
    </row>
    <row r="54" spans="1:4" ht="409.5">
      <c r="A54" s="19"/>
      <c r="B54" s="1"/>
      <c r="C54" s="1"/>
      <c r="D54" s="1"/>
    </row>
    <row r="55" spans="1:4" ht="409.5">
      <c r="A55" s="19"/>
      <c r="B55" s="1"/>
      <c r="C55" s="1"/>
      <c r="D55" s="1"/>
    </row>
    <row r="56" spans="1:4" ht="409.5">
      <c r="A56" s="19"/>
      <c r="B56" s="1"/>
      <c r="C56" s="1"/>
      <c r="D56" s="1"/>
    </row>
    <row r="57" spans="1:4" ht="409.5">
      <c r="A57" s="19"/>
      <c r="B57" s="1"/>
      <c r="C57" s="1"/>
      <c r="D57" s="1"/>
    </row>
    <row r="58" spans="1:4" ht="409.5">
      <c r="A58" s="19"/>
      <c r="B58" s="1"/>
      <c r="C58" s="1"/>
      <c r="D58" s="1"/>
    </row>
    <row r="59" spans="1:4" ht="409.5">
      <c r="A59" s="19"/>
      <c r="B59" s="1"/>
      <c r="C59" s="1"/>
      <c r="D59" s="1"/>
    </row>
    <row r="60" spans="1:4" ht="409.5">
      <c r="A60" s="19"/>
      <c r="B60" s="1"/>
      <c r="C60" s="1"/>
      <c r="D60" s="1"/>
    </row>
    <row r="61" spans="1:4" ht="409.5">
      <c r="A61" s="19"/>
      <c r="B61" s="1"/>
      <c r="C61" s="1"/>
      <c r="D61" s="1"/>
    </row>
    <row r="62" spans="1:4" ht="409.5">
      <c r="A62" s="19"/>
      <c r="B62" s="1"/>
      <c r="C62" s="1"/>
      <c r="D62" s="1"/>
    </row>
    <row r="63" spans="1:4" ht="409.5">
      <c r="A63" s="19"/>
      <c r="B63" s="1"/>
      <c r="C63" s="1"/>
      <c r="D63" s="1"/>
    </row>
    <row r="64" spans="1:4" ht="409.5">
      <c r="A64" s="19"/>
      <c r="B64" s="1"/>
      <c r="C64" s="1"/>
      <c r="D64" s="1"/>
    </row>
    <row r="65" spans="1:4" ht="409.5">
      <c r="A65" s="19"/>
      <c r="B65" s="1"/>
      <c r="C65" s="1"/>
      <c r="D65" s="1"/>
    </row>
    <row r="66" spans="1:4" ht="409.5">
      <c r="A66" s="19"/>
      <c r="B66" s="1"/>
      <c r="C66" s="1"/>
      <c r="D66" s="1"/>
    </row>
    <row r="67" spans="1:4" ht="409.5">
      <c r="A67" s="19"/>
      <c r="B67" s="1"/>
      <c r="C67" s="1"/>
      <c r="D67" s="1"/>
    </row>
    <row r="68" spans="1:4" ht="409.5">
      <c r="A68" s="19"/>
      <c r="B68" s="1"/>
      <c r="C68" s="1"/>
      <c r="D68" s="1"/>
    </row>
    <row r="69" spans="1:4" ht="409.5">
      <c r="A69" s="19"/>
      <c r="B69" s="1"/>
      <c r="C69" s="1"/>
      <c r="D69" s="1"/>
    </row>
    <row r="70" spans="1:4" ht="409.5">
      <c r="A70" s="19"/>
      <c r="B70" s="1"/>
      <c r="C70" s="1"/>
      <c r="D70" s="1"/>
    </row>
    <row r="71" spans="1:4" ht="409.5">
      <c r="A71" s="19"/>
      <c r="B71" s="1"/>
      <c r="C71" s="1"/>
      <c r="D71" s="1"/>
    </row>
    <row r="72" spans="1:4" ht="409.5">
      <c r="A72" s="19"/>
      <c r="B72" s="1"/>
      <c r="C72" s="1"/>
      <c r="D72" s="1"/>
    </row>
    <row r="73" spans="1:4" ht="409.5">
      <c r="A73" s="19"/>
      <c r="B73" s="1"/>
      <c r="C73" s="1"/>
      <c r="D73" s="1"/>
    </row>
    <row r="74" spans="1:4" ht="409.5">
      <c r="A74" s="19"/>
      <c r="B74" s="1"/>
      <c r="C74" s="1"/>
      <c r="D74" s="1"/>
    </row>
    <row r="75" spans="1:4" ht="409.5">
      <c r="A75" s="19"/>
      <c r="B75" s="1"/>
      <c r="C75" s="1"/>
      <c r="D75" s="1"/>
    </row>
    <row r="76" spans="1:4" ht="409.5">
      <c r="A76" s="19"/>
      <c r="B76" s="1"/>
      <c r="C76" s="1"/>
      <c r="D76" s="1"/>
    </row>
    <row r="77" spans="1:4" ht="409.5">
      <c r="A77" s="19"/>
      <c r="B77" s="1"/>
      <c r="C77" s="1"/>
      <c r="D77" s="1"/>
    </row>
    <row r="78" spans="1:4" ht="409.5">
      <c r="A78" s="19"/>
      <c r="B78" s="1"/>
      <c r="C78" s="1"/>
      <c r="D78" s="1"/>
    </row>
    <row r="79" spans="1:4" ht="409.5">
      <c r="A79" s="19"/>
      <c r="B79" s="1"/>
      <c r="C79" s="1"/>
      <c r="D79" s="1"/>
    </row>
    <row r="80" spans="1:4" ht="409.5">
      <c r="A80" s="19"/>
      <c r="B80" s="1"/>
      <c r="C80" s="1"/>
      <c r="D80" s="1"/>
    </row>
    <row r="81" spans="1:4" ht="409.5">
      <c r="A81" s="19"/>
      <c r="B81" s="1"/>
      <c r="C81" s="1"/>
      <c r="D81" s="1"/>
    </row>
    <row r="82" spans="1:4" ht="409.5">
      <c r="A82" s="19"/>
      <c r="B82" s="1"/>
      <c r="C82" s="1"/>
      <c r="D82" s="1"/>
    </row>
    <row r="83" spans="1:4" ht="409.5">
      <c r="A83" s="19"/>
      <c r="B83" s="1"/>
      <c r="C83" s="1"/>
      <c r="D83" s="1"/>
    </row>
    <row r="84" spans="1:4" ht="409.5">
      <c r="A84" s="19"/>
      <c r="B84" s="1"/>
      <c r="C84" s="1"/>
      <c r="D84" s="1"/>
    </row>
    <row r="85" spans="1:4" ht="409.5">
      <c r="A85" s="19"/>
      <c r="B85" s="1"/>
      <c r="C85" s="1"/>
      <c r="D85" s="1"/>
    </row>
    <row r="86" spans="1:4" ht="409.5">
      <c r="A86" s="19"/>
      <c r="B86" s="1"/>
      <c r="C86" s="1"/>
      <c r="D86" s="1"/>
    </row>
    <row r="87" spans="1:4" ht="409.5">
      <c r="A87" s="19"/>
      <c r="B87" s="1"/>
      <c r="C87" s="1"/>
      <c r="D87" s="1"/>
    </row>
    <row r="88" spans="1:4" ht="409.5">
      <c r="A88" s="19"/>
      <c r="B88" s="1"/>
      <c r="C88" s="1"/>
      <c r="D88" s="1"/>
    </row>
    <row r="89" spans="1:4" ht="409.5">
      <c r="A89" s="19"/>
      <c r="B89" s="1"/>
      <c r="C89" s="1"/>
      <c r="D89" s="1"/>
    </row>
    <row r="90" spans="1:4" ht="409.5">
      <c r="A90" s="19"/>
      <c r="B90" s="1"/>
      <c r="C90" s="1"/>
      <c r="D90" s="1"/>
    </row>
    <row r="91" spans="1:4" ht="409.5">
      <c r="A91" s="19"/>
      <c r="B91" s="1"/>
      <c r="C91" s="1"/>
      <c r="D91" s="1"/>
    </row>
    <row r="92" spans="1:4" ht="409.5">
      <c r="A92" s="19"/>
      <c r="B92" s="1"/>
      <c r="C92" s="1"/>
      <c r="D92" s="1"/>
    </row>
    <row r="93" spans="1:4" ht="409.5">
      <c r="A93" s="19"/>
      <c r="B93" s="1"/>
      <c r="C93" s="1"/>
      <c r="D93" s="1"/>
    </row>
    <row r="94" spans="1:4" ht="409.5">
      <c r="A94" s="19"/>
      <c r="B94" s="1"/>
      <c r="C94" s="1"/>
      <c r="D94" s="1"/>
    </row>
    <row r="95" spans="1:4" ht="409.5">
      <c r="A95" s="19"/>
      <c r="B95" s="1"/>
      <c r="C95" s="1"/>
      <c r="D95" s="1"/>
    </row>
    <row r="96" spans="1:4" ht="409.5">
      <c r="A96" s="19"/>
      <c r="B96" s="1"/>
      <c r="C96" s="1"/>
      <c r="D96" s="1"/>
    </row>
    <row r="97" spans="1:4" ht="409.5">
      <c r="A97" s="19"/>
      <c r="B97" s="1"/>
      <c r="C97" s="1"/>
      <c r="D97" s="1"/>
    </row>
    <row r="98" spans="1:4" ht="409.5">
      <c r="A98" s="19"/>
      <c r="B98" s="1"/>
      <c r="C98" s="1"/>
      <c r="D98" s="1"/>
    </row>
    <row r="99" spans="1:4" ht="409.5">
      <c r="A99" s="19"/>
      <c r="B99" s="1"/>
      <c r="C99" s="1"/>
      <c r="D99" s="1"/>
    </row>
    <row r="100" spans="1:4" ht="409.5">
      <c r="A100" s="19"/>
      <c r="B100" s="1"/>
      <c r="C100" s="1"/>
      <c r="D100" s="1"/>
    </row>
    <row r="101" spans="1:4" ht="409.5">
      <c r="A101" s="19"/>
      <c r="B101" s="1"/>
      <c r="C101" s="1"/>
      <c r="D101" s="1"/>
    </row>
    <row r="102" spans="1:4" ht="409.5">
      <c r="A102" s="19"/>
      <c r="B102" s="1"/>
      <c r="C102" s="1"/>
      <c r="D102" s="1"/>
    </row>
    <row r="103" spans="1:4" ht="409.5">
      <c r="A103" s="19"/>
      <c r="B103" s="1"/>
      <c r="C103" s="1"/>
      <c r="D103" s="1"/>
    </row>
    <row r="104" spans="1:4" ht="409.5">
      <c r="A104" s="19"/>
      <c r="B104" s="1"/>
      <c r="C104" s="1"/>
      <c r="D104" s="1"/>
    </row>
    <row r="105" spans="1:4" ht="409.5">
      <c r="A105" s="19"/>
      <c r="B105" s="1"/>
      <c r="C105" s="1"/>
      <c r="D105" s="1"/>
    </row>
    <row r="106" spans="1:4" ht="409.5">
      <c r="A106" s="19"/>
      <c r="B106" s="1"/>
      <c r="C106" s="1"/>
      <c r="D106" s="1"/>
    </row>
    <row r="107" spans="1:4" ht="409.5">
      <c r="A107" s="19"/>
      <c r="B107" s="1"/>
      <c r="C107" s="1"/>
      <c r="D107" s="1"/>
    </row>
    <row r="108" spans="1:4" ht="409.5">
      <c r="A108" s="19"/>
      <c r="B108" s="1"/>
      <c r="C108" s="1"/>
      <c r="D108" s="1"/>
    </row>
    <row r="109" spans="1:4" ht="409.5">
      <c r="A109" s="19"/>
      <c r="B109" s="1"/>
      <c r="C109" s="1"/>
      <c r="D109" s="1"/>
    </row>
    <row r="110" spans="1:4" ht="409.5">
      <c r="A110" s="19"/>
      <c r="B110" s="1"/>
      <c r="C110" s="1"/>
      <c r="D110" s="1"/>
    </row>
    <row r="111" spans="1:4" ht="409.5">
      <c r="A111" s="19"/>
      <c r="B111" s="1"/>
      <c r="C111" s="1"/>
      <c r="D111" s="1"/>
    </row>
    <row r="112" spans="1:4" ht="409.5">
      <c r="A112" s="19"/>
      <c r="B112" s="1"/>
      <c r="C112" s="1"/>
      <c r="D112" s="1"/>
    </row>
    <row r="113" spans="1:4" ht="409.5">
      <c r="A113" s="19"/>
      <c r="B113" s="1"/>
      <c r="C113" s="1"/>
      <c r="D113" s="1"/>
    </row>
    <row r="114" spans="1:4" ht="409.5">
      <c r="A114" s="19"/>
      <c r="B114" s="1"/>
      <c r="C114" s="1"/>
      <c r="D114" s="1"/>
    </row>
    <row r="115" spans="1:4" ht="409.5">
      <c r="A115" s="19"/>
      <c r="B115" s="1"/>
      <c r="C115" s="1"/>
      <c r="D115" s="1"/>
    </row>
    <row r="116" spans="1:4" ht="409.5">
      <c r="A116" s="19"/>
      <c r="B116" s="1"/>
      <c r="C116" s="1"/>
      <c r="D116" s="1"/>
    </row>
    <row r="117" spans="1:4" ht="409.5">
      <c r="A117" s="19"/>
      <c r="B117" s="1"/>
      <c r="C117" s="1"/>
      <c r="D117" s="1"/>
    </row>
    <row r="118" spans="1:4" ht="409.5">
      <c r="A118" s="19"/>
      <c r="B118" s="1"/>
      <c r="C118" s="1"/>
      <c r="D118" s="1"/>
    </row>
    <row r="119" spans="1:4" ht="409.5">
      <c r="A119" s="19"/>
      <c r="B119" s="1"/>
      <c r="C119" s="1"/>
      <c r="D119" s="1"/>
    </row>
    <row r="120" spans="1:4" ht="409.5">
      <c r="A120" s="19"/>
      <c r="B120" s="1"/>
      <c r="C120" s="1"/>
      <c r="D120" s="1"/>
    </row>
    <row r="121" spans="1:4" ht="409.5">
      <c r="A121" s="19"/>
      <c r="B121" s="1"/>
      <c r="C121" s="1"/>
      <c r="D121" s="1"/>
    </row>
    <row r="122" spans="1:4" ht="409.5">
      <c r="A122" s="19"/>
      <c r="B122" s="1"/>
      <c r="C122" s="1"/>
      <c r="D122" s="1"/>
    </row>
    <row r="123" spans="1:4" ht="409.5">
      <c r="A123" s="19"/>
      <c r="B123" s="1"/>
      <c r="C123" s="1"/>
      <c r="D123" s="1"/>
    </row>
    <row r="124" spans="1:4" ht="409.5">
      <c r="A124" s="19"/>
      <c r="B124" s="1"/>
      <c r="C124" s="1"/>
      <c r="D124" s="1"/>
    </row>
    <row r="125" spans="1:4" ht="409.5">
      <c r="A125" s="19"/>
      <c r="B125" s="1"/>
      <c r="C125" s="1"/>
      <c r="D125" s="1"/>
    </row>
    <row r="126" spans="1:4" ht="409.5">
      <c r="A126" s="19"/>
      <c r="B126" s="1"/>
      <c r="C126" s="1"/>
      <c r="D126" s="1"/>
    </row>
    <row r="127" spans="1:4" ht="409.5">
      <c r="A127" s="19"/>
      <c r="B127" s="1"/>
      <c r="C127" s="1"/>
      <c r="D127" s="1"/>
    </row>
    <row r="128" spans="1:4" ht="409.5">
      <c r="A128" s="19"/>
      <c r="B128" s="1"/>
      <c r="C128" s="1"/>
      <c r="D128" s="1"/>
    </row>
    <row r="129" spans="1:4" ht="409.5">
      <c r="A129" s="19"/>
      <c r="B129" s="1"/>
      <c r="C129" s="1"/>
      <c r="D129" s="1"/>
    </row>
    <row r="130" spans="1:4" ht="409.5">
      <c r="A130" s="19"/>
      <c r="B130" s="1"/>
      <c r="C130" s="1"/>
      <c r="D130" s="1"/>
    </row>
    <row r="131" spans="1:4" ht="409.5">
      <c r="A131" s="19"/>
      <c r="B131" s="1"/>
      <c r="C131" s="1"/>
      <c r="D131" s="1"/>
    </row>
    <row r="132" spans="1:4" ht="409.5">
      <c r="A132" s="19"/>
      <c r="B132" s="1"/>
      <c r="C132" s="1"/>
      <c r="D132" s="1"/>
    </row>
    <row r="133" spans="1:4" ht="409.5">
      <c r="A133" s="19"/>
      <c r="B133" s="1"/>
      <c r="C133" s="1"/>
      <c r="D133" s="1"/>
    </row>
    <row r="134" spans="1:4" ht="409.5">
      <c r="A134" s="19"/>
      <c r="B134" s="1"/>
      <c r="C134" s="1"/>
      <c r="D134" s="1"/>
    </row>
    <row r="135" spans="1:4" ht="409.5">
      <c r="A135" s="19"/>
      <c r="B135" s="1"/>
      <c r="C135" s="1"/>
      <c r="D135" s="1"/>
    </row>
    <row r="136" spans="1:4" ht="409.5">
      <c r="A136" s="19"/>
      <c r="B136" s="1"/>
      <c r="C136" s="1"/>
      <c r="D136" s="1"/>
    </row>
    <row r="137" spans="1:4" ht="409.5">
      <c r="A137" s="19"/>
      <c r="B137" s="1"/>
      <c r="C137" s="1"/>
      <c r="D137" s="1"/>
    </row>
    <row r="138" spans="1:4" ht="409.5">
      <c r="A138" s="19"/>
      <c r="B138" s="1"/>
      <c r="C138" s="1"/>
      <c r="D138" s="1"/>
    </row>
    <row r="139" spans="1:4" ht="409.5">
      <c r="A139" s="19"/>
      <c r="B139" s="1"/>
      <c r="C139" s="1"/>
      <c r="D139" s="1"/>
    </row>
    <row r="140" spans="1:4" ht="409.5">
      <c r="A140" s="19"/>
      <c r="B140" s="1"/>
      <c r="C140" s="1"/>
      <c r="D140" s="1"/>
    </row>
    <row r="141" spans="1:4" ht="409.5">
      <c r="A141" s="19"/>
      <c r="B141" s="1"/>
      <c r="C141" s="1"/>
      <c r="D141" s="1"/>
    </row>
    <row r="142" spans="1:4" ht="409.5">
      <c r="A142" s="19"/>
      <c r="B142" s="1"/>
      <c r="C142" s="1"/>
      <c r="D142" s="1"/>
    </row>
    <row r="143" spans="1:4" ht="409.5">
      <c r="A143" s="19"/>
      <c r="B143" s="1"/>
      <c r="C143" s="1"/>
      <c r="D143" s="1"/>
    </row>
    <row r="144" spans="1:4" ht="409.5">
      <c r="A144" s="19"/>
      <c r="B144" s="1"/>
      <c r="C144" s="1"/>
      <c r="D144" s="1"/>
    </row>
    <row r="145" spans="1:4" ht="409.5">
      <c r="A145" s="19"/>
      <c r="B145" s="1"/>
      <c r="C145" s="1"/>
      <c r="D145" s="1"/>
    </row>
    <row r="146" spans="1:4" ht="409.5">
      <c r="A146" s="19"/>
      <c r="B146" s="1"/>
      <c r="C146" s="1"/>
      <c r="D146" s="1"/>
    </row>
    <row r="147" spans="1:4" ht="409.5">
      <c r="A147" s="19"/>
      <c r="B147" s="1"/>
      <c r="C147" s="1"/>
      <c r="D147" s="1"/>
    </row>
    <row r="148" spans="1:4" ht="409.5">
      <c r="A148" s="19"/>
      <c r="B148" s="1"/>
      <c r="C148" s="1"/>
      <c r="D148" s="1"/>
    </row>
    <row r="149" spans="1:4" ht="409.5">
      <c r="A149" s="19"/>
      <c r="B149" s="1"/>
      <c r="C149" s="1"/>
      <c r="D149" s="1"/>
    </row>
    <row r="150" spans="1:4" ht="409.5">
      <c r="A150" s="19"/>
      <c r="B150" s="1"/>
      <c r="C150" s="1"/>
      <c r="D150" s="1"/>
    </row>
    <row r="151" spans="1:4" ht="409.5">
      <c r="A151" s="19"/>
      <c r="B151" s="1"/>
      <c r="C151" s="1"/>
      <c r="D151" s="1"/>
    </row>
    <row r="152" spans="1:4" ht="409.5">
      <c r="A152" s="19"/>
      <c r="B152" s="1"/>
      <c r="C152" s="1"/>
      <c r="D152" s="1"/>
    </row>
    <row r="153" spans="1:4" ht="409.5">
      <c r="A153" s="19"/>
      <c r="B153" s="1"/>
      <c r="C153" s="1"/>
      <c r="D153" s="1"/>
    </row>
    <row r="154" spans="1:4" ht="409.5">
      <c r="A154" s="19"/>
      <c r="B154" s="1"/>
      <c r="C154" s="1"/>
      <c r="D154" s="1"/>
    </row>
    <row r="155" spans="1:4" ht="409.5">
      <c r="A155" s="19"/>
      <c r="B155" s="1"/>
      <c r="C155" s="1"/>
      <c r="D155" s="1"/>
    </row>
    <row r="156" spans="1:4" ht="409.5">
      <c r="A156" s="19"/>
      <c r="B156" s="1"/>
      <c r="C156" s="1"/>
      <c r="D156" s="1"/>
    </row>
    <row r="157" spans="1:4" ht="409.5">
      <c r="A157" s="19"/>
      <c r="B157" s="1"/>
      <c r="C157" s="1"/>
      <c r="D157" s="1"/>
    </row>
    <row r="158" spans="1:4" ht="409.5">
      <c r="A158" s="19"/>
      <c r="B158" s="1"/>
      <c r="C158" s="1"/>
      <c r="D158" s="1"/>
    </row>
    <row r="159" spans="1:4" ht="409.5">
      <c r="A159" s="19"/>
      <c r="B159" s="1"/>
      <c r="C159" s="1"/>
      <c r="D159" s="1"/>
    </row>
    <row r="160" spans="1:4" ht="409.5">
      <c r="A160" s="19"/>
      <c r="B160" s="1"/>
      <c r="C160" s="1"/>
      <c r="D160" s="1"/>
    </row>
    <row r="161" spans="1:4" ht="409.5">
      <c r="A161" s="19"/>
      <c r="B161" s="1"/>
      <c r="C161" s="1"/>
      <c r="D161" s="1"/>
    </row>
    <row r="162" spans="1:4" ht="409.5">
      <c r="A162" s="19"/>
      <c r="B162" s="1"/>
      <c r="C162" s="1"/>
      <c r="D162" s="1"/>
    </row>
    <row r="163" spans="1:4" ht="409.5">
      <c r="A163" s="19"/>
      <c r="B163" s="1"/>
      <c r="C163" s="1"/>
      <c r="D163" s="1"/>
    </row>
    <row r="164" spans="1:4" ht="409.5">
      <c r="A164" s="19"/>
      <c r="B164" s="1"/>
      <c r="C164" s="1"/>
      <c r="D164" s="1"/>
    </row>
    <row r="165" spans="1:4" ht="409.5">
      <c r="A165" s="19"/>
      <c r="B165" s="1"/>
      <c r="C165" s="1"/>
      <c r="D165" s="1"/>
    </row>
    <row r="166" spans="1:4" ht="409.5">
      <c r="A166" s="19"/>
      <c r="B166" s="1"/>
      <c r="C166" s="1"/>
      <c r="D166" s="1"/>
    </row>
    <row r="167" spans="1:4" ht="409.5">
      <c r="A167" s="19"/>
      <c r="B167" s="1"/>
      <c r="C167" s="1"/>
      <c r="D167" s="1"/>
    </row>
    <row r="168" spans="1:4" ht="409.5">
      <c r="A168" s="19"/>
      <c r="B168" s="1"/>
      <c r="C168" s="1"/>
      <c r="D168" s="1"/>
    </row>
    <row r="169" spans="1:4" ht="409.5">
      <c r="A169" s="19"/>
      <c r="B169" s="1"/>
      <c r="C169" s="1"/>
      <c r="D169" s="1"/>
    </row>
    <row r="170" spans="1:4" ht="409.5">
      <c r="A170" s="19"/>
      <c r="B170" s="1"/>
      <c r="C170" s="1"/>
      <c r="D170" s="1"/>
    </row>
    <row r="171" spans="1:4" ht="409.5">
      <c r="A171" s="19"/>
      <c r="B171" s="1"/>
      <c r="C171" s="1"/>
      <c r="D171" s="1"/>
    </row>
    <row r="172" spans="1:4" ht="409.5">
      <c r="A172" s="19"/>
      <c r="B172" s="1"/>
      <c r="C172" s="1"/>
      <c r="D172" s="1"/>
    </row>
    <row r="173" spans="1:4" ht="409.5">
      <c r="A173" s="19"/>
      <c r="B173" s="1"/>
      <c r="C173" s="1"/>
      <c r="D173" s="1"/>
    </row>
    <row r="174" spans="1:4" ht="409.5">
      <c r="A174" s="19"/>
      <c r="B174" s="1"/>
      <c r="C174" s="1"/>
      <c r="D174" s="1"/>
    </row>
    <row r="175" spans="1:4" ht="409.5">
      <c r="A175" s="19"/>
      <c r="B175" s="1"/>
      <c r="C175" s="1"/>
      <c r="D175" s="1"/>
    </row>
    <row r="176" spans="1:4" ht="409.5">
      <c r="A176" s="19"/>
      <c r="B176" s="1"/>
      <c r="C176" s="1"/>
      <c r="D176" s="1"/>
    </row>
    <row r="177" spans="1:4" ht="409.5">
      <c r="A177" s="19"/>
      <c r="B177" s="1"/>
      <c r="C177" s="1"/>
      <c r="D177" s="1"/>
    </row>
    <row r="178" spans="1:4" ht="409.5">
      <c r="A178" s="19"/>
      <c r="B178" s="1"/>
      <c r="C178" s="1"/>
      <c r="D178" s="1"/>
    </row>
    <row r="179" spans="1:4" ht="409.5">
      <c r="A179" s="19"/>
      <c r="B179" s="1"/>
      <c r="C179" s="1"/>
      <c r="D179" s="1"/>
    </row>
    <row r="180" spans="1:4" ht="409.5">
      <c r="A180" s="19"/>
      <c r="B180" s="1"/>
      <c r="C180" s="1"/>
      <c r="D180" s="1"/>
    </row>
    <row r="181" spans="1:4" ht="409.5">
      <c r="A181" s="19"/>
      <c r="B181" s="1"/>
      <c r="C181" s="1"/>
      <c r="D181" s="1"/>
    </row>
    <row r="182" spans="1:4" ht="409.5">
      <c r="A182" s="19"/>
      <c r="B182" s="1"/>
      <c r="C182" s="1"/>
      <c r="D182" s="1"/>
    </row>
    <row r="183" spans="1:4" ht="409.5">
      <c r="A183" s="19"/>
      <c r="B183" s="1"/>
      <c r="C183" s="1"/>
      <c r="D183" s="1"/>
    </row>
    <row r="184" spans="1:4" ht="409.5">
      <c r="A184" s="19"/>
      <c r="B184" s="1"/>
      <c r="C184" s="1"/>
      <c r="D184" s="1"/>
    </row>
    <row r="185" spans="1:4" ht="409.5">
      <c r="A185" s="19"/>
      <c r="B185" s="1"/>
      <c r="C185" s="1"/>
      <c r="D185" s="1"/>
    </row>
    <row r="186" spans="1:4" ht="409.5">
      <c r="A186" s="19"/>
      <c r="B186" s="1"/>
      <c r="C186" s="1"/>
      <c r="D186" s="1"/>
    </row>
    <row r="187" spans="1:4" ht="409.5">
      <c r="A187" s="19"/>
      <c r="B187" s="1"/>
      <c r="C187" s="1"/>
      <c r="D187" s="1"/>
    </row>
    <row r="188" spans="1:4" ht="409.5">
      <c r="A188" s="19"/>
      <c r="B188" s="1"/>
      <c r="C188" s="1"/>
      <c r="D188" s="1"/>
    </row>
    <row r="189" spans="1:4" ht="409.5">
      <c r="A189" s="19"/>
      <c r="B189" s="1"/>
      <c r="C189" s="1"/>
      <c r="D189" s="1"/>
    </row>
    <row r="190" spans="1:4" ht="409.5">
      <c r="A190" s="19"/>
      <c r="B190" s="1"/>
      <c r="C190" s="1"/>
      <c r="D190" s="1"/>
    </row>
    <row r="191" spans="1:4" ht="409.5">
      <c r="A191" s="19"/>
      <c r="B191" s="1"/>
      <c r="C191" s="1"/>
      <c r="D191" s="1"/>
    </row>
    <row r="192" spans="1:4" ht="409.5">
      <c r="A192" s="19"/>
      <c r="B192" s="1"/>
      <c r="C192" s="1"/>
      <c r="D192" s="1"/>
    </row>
    <row r="193" spans="1:4" ht="409.5">
      <c r="A193" s="19"/>
      <c r="B193" s="1"/>
      <c r="C193" s="1"/>
      <c r="D193" s="1"/>
    </row>
    <row r="194" spans="1:4" ht="409.5">
      <c r="A194" s="19"/>
      <c r="B194" s="1"/>
      <c r="C194" s="1"/>
      <c r="D194" s="1"/>
    </row>
    <row r="195" spans="1:4" ht="409.5">
      <c r="A195" s="19"/>
      <c r="B195" s="1"/>
      <c r="C195" s="1"/>
      <c r="D195" s="1"/>
    </row>
    <row r="196" spans="1:4" ht="409.5">
      <c r="A196" s="19"/>
      <c r="B196" s="1"/>
      <c r="C196" s="1"/>
      <c r="D196" s="1"/>
    </row>
    <row r="197" spans="1:4" ht="409.5">
      <c r="A197" s="19"/>
      <c r="B197" s="1"/>
      <c r="C197" s="1"/>
      <c r="D197" s="1"/>
    </row>
    <row r="198" spans="1:4" ht="409.5">
      <c r="A198" s="19"/>
      <c r="B198" s="1"/>
      <c r="C198" s="1"/>
      <c r="D198" s="1"/>
    </row>
    <row r="199" spans="1:4" ht="409.5">
      <c r="A199" s="19"/>
      <c r="B199" s="1"/>
      <c r="C199" s="1"/>
      <c r="D199" s="1"/>
    </row>
    <row r="200" spans="1:4" ht="409.5">
      <c r="A200" s="19"/>
      <c r="B200" s="1"/>
      <c r="C200" s="1"/>
      <c r="D200" s="1"/>
    </row>
    <row r="201" spans="1:4" ht="409.5">
      <c r="A201" s="19"/>
      <c r="B201" s="1"/>
      <c r="C201" s="1"/>
      <c r="D201" s="1"/>
    </row>
    <row r="202" spans="1:4" ht="409.5">
      <c r="A202" s="19"/>
      <c r="B202" s="1"/>
      <c r="C202" s="1"/>
      <c r="D202" s="1"/>
    </row>
    <row r="203" spans="1:4" ht="409.5">
      <c r="A203" s="19"/>
      <c r="B203" s="1"/>
      <c r="C203" s="1"/>
      <c r="D203" s="1"/>
    </row>
    <row r="204" spans="1:4" ht="409.5">
      <c r="A204" s="19"/>
      <c r="B204" s="1"/>
      <c r="C204" s="1"/>
      <c r="D204" s="1"/>
    </row>
    <row r="205" spans="1:4" ht="409.5">
      <c r="A205" s="19"/>
      <c r="B205" s="1"/>
      <c r="C205" s="1"/>
      <c r="D205" s="1"/>
    </row>
    <row r="206" spans="1:4" ht="409.5">
      <c r="A206" s="19"/>
      <c r="B206" s="1"/>
      <c r="C206" s="1"/>
      <c r="D206" s="1"/>
    </row>
    <row r="207" spans="1:4" ht="409.5">
      <c r="A207" s="19"/>
      <c r="B207" s="1"/>
      <c r="C207" s="1"/>
      <c r="D207" s="1"/>
    </row>
    <row r="208" spans="1:4" ht="409.5">
      <c r="A208" s="19"/>
      <c r="B208" s="1"/>
      <c r="C208" s="1"/>
      <c r="D208" s="1"/>
    </row>
    <row r="209" spans="1:4" ht="409.5">
      <c r="A209" s="19"/>
      <c r="B209" s="1"/>
      <c r="C209" s="1"/>
      <c r="D209" s="1"/>
    </row>
    <row r="210" spans="1:4" ht="409.5">
      <c r="A210" s="19"/>
      <c r="B210" s="1"/>
      <c r="C210" s="1"/>
      <c r="D210" s="1"/>
    </row>
    <row r="211" spans="1:4" ht="409.5">
      <c r="A211" s="19"/>
      <c r="B211" s="1"/>
      <c r="C211" s="1"/>
      <c r="D211" s="1"/>
    </row>
    <row r="212" spans="1:4" ht="409.5">
      <c r="A212" s="19"/>
      <c r="B212" s="1"/>
      <c r="C212" s="1"/>
      <c r="D212" s="1"/>
    </row>
    <row r="213" spans="1:4" ht="409.5">
      <c r="A213" s="19"/>
      <c r="B213" s="1"/>
      <c r="C213" s="1"/>
      <c r="D213" s="1"/>
    </row>
    <row r="214" spans="1:4" ht="409.5">
      <c r="A214" s="19"/>
      <c r="B214" s="1"/>
      <c r="C214" s="1"/>
      <c r="D214" s="1"/>
    </row>
    <row r="215" spans="1:4" ht="409.5">
      <c r="A215" s="19"/>
      <c r="B215" s="1"/>
      <c r="C215" s="1"/>
      <c r="D215" s="1"/>
    </row>
    <row r="216" spans="1:4" ht="409.5">
      <c r="A216" s="19"/>
      <c r="B216" s="1"/>
      <c r="C216" s="1"/>
      <c r="D216" s="1"/>
    </row>
    <row r="217" spans="1:4" ht="409.5">
      <c r="A217" s="19"/>
      <c r="B217" s="1"/>
      <c r="C217" s="1"/>
      <c r="D217" s="1"/>
    </row>
    <row r="218" spans="1:4" ht="409.5">
      <c r="A218" s="19"/>
      <c r="B218" s="1"/>
      <c r="C218" s="1"/>
      <c r="D218" s="1"/>
    </row>
    <row r="219" spans="1:4" ht="409.5">
      <c r="A219" s="19"/>
      <c r="B219" s="1"/>
      <c r="C219" s="1"/>
      <c r="D219" s="1"/>
    </row>
    <row r="220" spans="1:4" ht="409.5">
      <c r="A220" s="19"/>
      <c r="B220" s="1"/>
      <c r="C220" s="1"/>
      <c r="D220" s="1"/>
    </row>
    <row r="221" spans="1:4" ht="409.5">
      <c r="A221" s="19"/>
      <c r="B221" s="1"/>
      <c r="C221" s="1"/>
      <c r="D221" s="1"/>
    </row>
    <row r="222" spans="1:4" ht="409.5">
      <c r="A222" s="19"/>
      <c r="B222" s="1"/>
      <c r="C222" s="1"/>
      <c r="D222" s="1"/>
    </row>
    <row r="223" spans="1:4" ht="409.5">
      <c r="A223" s="19"/>
      <c r="B223" s="1"/>
      <c r="C223" s="1"/>
      <c r="D223" s="1"/>
    </row>
    <row r="224" spans="1:4" ht="409.5">
      <c r="A224" s="19"/>
      <c r="B224" s="1"/>
      <c r="C224" s="1"/>
      <c r="D224" s="1"/>
    </row>
    <row r="225" spans="1:4" ht="409.5">
      <c r="A225" s="19"/>
      <c r="B225" s="1"/>
      <c r="C225" s="1"/>
      <c r="D225" s="1"/>
    </row>
    <row r="226" spans="1:4" ht="409.5">
      <c r="A226" s="19"/>
      <c r="B226" s="1"/>
      <c r="C226" s="1"/>
      <c r="D226" s="1"/>
    </row>
    <row r="227" spans="1:4" ht="409.5">
      <c r="A227" s="19"/>
      <c r="B227" s="1"/>
      <c r="C227" s="1"/>
      <c r="D227" s="1"/>
    </row>
    <row r="228" spans="1:4" ht="409.5">
      <c r="A228" s="19"/>
      <c r="B228" s="1"/>
      <c r="C228" s="1"/>
      <c r="D228" s="1"/>
    </row>
    <row r="229" spans="1:4" ht="409.5">
      <c r="A229" s="19"/>
      <c r="B229" s="1"/>
      <c r="C229" s="1"/>
      <c r="D229" s="1"/>
    </row>
    <row r="230" spans="1:4" ht="409.5">
      <c r="A230" s="19"/>
      <c r="B230" s="1"/>
      <c r="C230" s="1"/>
      <c r="D230" s="1"/>
    </row>
    <row r="231" spans="1:4" ht="409.5">
      <c r="A231" s="19"/>
      <c r="B231" s="1"/>
      <c r="C231" s="1"/>
      <c r="D231" s="1"/>
    </row>
    <row r="232" spans="1:4" ht="409.5">
      <c r="A232" s="19"/>
      <c r="B232" s="1"/>
      <c r="C232" s="1"/>
      <c r="D232" s="1"/>
    </row>
    <row r="233" spans="1:4" ht="409.5">
      <c r="A233" s="19"/>
      <c r="B233" s="1"/>
      <c r="C233" s="1"/>
      <c r="D233" s="1"/>
    </row>
    <row r="234" spans="1:4" ht="409.5">
      <c r="A234" s="19"/>
      <c r="B234" s="1"/>
      <c r="C234" s="1"/>
      <c r="D234" s="1"/>
    </row>
    <row r="235" spans="1:4" ht="409.5">
      <c r="A235" s="19"/>
      <c r="B235" s="1"/>
      <c r="C235" s="1"/>
      <c r="D235" s="1"/>
    </row>
    <row r="236" spans="1:4" ht="409.5">
      <c r="A236" s="19"/>
      <c r="B236" s="1"/>
      <c r="C236" s="1"/>
      <c r="D236" s="1"/>
    </row>
    <row r="237" spans="1:4" ht="409.5">
      <c r="A237" s="19"/>
      <c r="B237" s="1"/>
      <c r="C237" s="1"/>
      <c r="D237" s="1"/>
    </row>
    <row r="238" spans="1:4" ht="409.5">
      <c r="A238" s="19"/>
      <c r="B238" s="1"/>
      <c r="C238" s="1"/>
      <c r="D238" s="1"/>
    </row>
    <row r="239" spans="1:4" ht="409.5">
      <c r="A239" s="19"/>
      <c r="B239" s="1"/>
      <c r="C239" s="1"/>
      <c r="D239" s="1"/>
    </row>
    <row r="240" spans="1:4" ht="409.5">
      <c r="A240" s="19"/>
      <c r="B240" s="1"/>
      <c r="C240" s="1"/>
      <c r="D240" s="1"/>
    </row>
    <row r="241" spans="1:4" ht="409.5">
      <c r="A241" s="19"/>
      <c r="B241" s="1"/>
      <c r="C241" s="1"/>
      <c r="D241" s="1"/>
    </row>
    <row r="242" spans="1:4" ht="409.5">
      <c r="A242" s="19"/>
      <c r="B242" s="1"/>
      <c r="C242" s="1"/>
      <c r="D242" s="1"/>
    </row>
    <row r="243" spans="1:4" ht="409.5">
      <c r="A243" s="19"/>
      <c r="B243" s="1"/>
      <c r="C243" s="1"/>
      <c r="D243" s="1"/>
    </row>
    <row r="244" spans="1:4" ht="409.5">
      <c r="A244" s="19"/>
      <c r="B244" s="1"/>
      <c r="C244" s="1"/>
      <c r="D244" s="1"/>
    </row>
    <row r="245" spans="1:4" ht="409.5">
      <c r="A245" s="19"/>
      <c r="B245" s="1"/>
      <c r="C245" s="1"/>
      <c r="D245" s="1"/>
    </row>
    <row r="246" spans="1:4" ht="409.5">
      <c r="A246" s="19"/>
      <c r="B246" s="1"/>
      <c r="C246" s="1"/>
      <c r="D246" s="1"/>
    </row>
    <row r="247" spans="1:4" ht="409.5">
      <c r="A247" s="19"/>
      <c r="B247" s="1"/>
      <c r="C247" s="1"/>
      <c r="D247" s="1"/>
    </row>
    <row r="248" spans="1:4" ht="409.5">
      <c r="A248" s="19"/>
      <c r="B248" s="1"/>
      <c r="C248" s="1"/>
      <c r="D248" s="1"/>
    </row>
    <row r="249" spans="1:4" ht="409.5">
      <c r="A249" s="19"/>
      <c r="B249" s="1"/>
      <c r="C249" s="1"/>
      <c r="D249" s="1"/>
    </row>
    <row r="250" spans="1:4" ht="409.5">
      <c r="A250" s="19"/>
      <c r="B250" s="1"/>
      <c r="C250" s="1"/>
      <c r="D250" s="1"/>
    </row>
    <row r="251" spans="1:4" ht="409.5">
      <c r="A251" s="19"/>
      <c r="B251" s="1"/>
      <c r="C251" s="1"/>
      <c r="D251" s="1"/>
    </row>
    <row r="252" spans="1:4" ht="409.5">
      <c r="A252" s="19"/>
      <c r="B252" s="1"/>
      <c r="C252" s="1"/>
      <c r="D252" s="1"/>
    </row>
    <row r="253" spans="1:4" ht="409.5">
      <c r="A253" s="19"/>
      <c r="B253" s="1"/>
      <c r="C253" s="1"/>
      <c r="D253" s="1"/>
    </row>
    <row r="254" spans="1:4" ht="409.5">
      <c r="A254" s="19"/>
      <c r="B254" s="1"/>
      <c r="C254" s="1"/>
      <c r="D254" s="1"/>
    </row>
    <row r="255" spans="1:4" ht="409.5">
      <c r="A255" s="19"/>
      <c r="B255" s="1"/>
      <c r="C255" s="1"/>
      <c r="D255" s="1"/>
    </row>
    <row r="256" spans="1:4" ht="409.5">
      <c r="A256" s="19"/>
      <c r="B256" s="1"/>
      <c r="C256" s="1"/>
      <c r="D256" s="1"/>
    </row>
    <row r="257" spans="1:4" ht="409.5">
      <c r="A257" s="19"/>
      <c r="B257" s="1"/>
      <c r="C257" s="1"/>
      <c r="D257" s="1"/>
    </row>
    <row r="258" spans="1:4" ht="409.5">
      <c r="A258" s="19"/>
      <c r="B258" s="1"/>
      <c r="C258" s="1"/>
      <c r="D258" s="1"/>
    </row>
    <row r="259" spans="1:4" ht="409.5">
      <c r="A259" s="19"/>
      <c r="B259" s="1"/>
      <c r="C259" s="1"/>
      <c r="D259" s="1"/>
    </row>
    <row r="260" spans="1:4" ht="409.5">
      <c r="A260" s="19"/>
      <c r="B260" s="1"/>
      <c r="C260" s="1"/>
      <c r="D260" s="1"/>
    </row>
    <row r="261" spans="1:4" ht="409.5">
      <c r="A261" s="19"/>
      <c r="B261" s="1"/>
      <c r="C261" s="1"/>
      <c r="D261" s="1"/>
    </row>
    <row r="262" spans="1:4" ht="409.5">
      <c r="A262" s="19"/>
      <c r="B262" s="1"/>
      <c r="C262" s="1"/>
      <c r="D262" s="1"/>
    </row>
    <row r="263" spans="1:4" ht="409.5">
      <c r="A263" s="19"/>
      <c r="B263" s="1"/>
      <c r="C263" s="1"/>
      <c r="D263" s="1"/>
    </row>
    <row r="264" spans="1:4" ht="409.5">
      <c r="A264" s="19"/>
      <c r="B264" s="1"/>
      <c r="C264" s="1"/>
      <c r="D264" s="1"/>
    </row>
    <row r="265" spans="1:4" ht="409.5">
      <c r="A265" s="19"/>
      <c r="B265" s="1"/>
      <c r="C265" s="1"/>
      <c r="D265" s="1"/>
    </row>
    <row r="266" spans="1:4" ht="409.5">
      <c r="A266" s="19"/>
      <c r="B266" s="1"/>
      <c r="C266" s="1"/>
      <c r="D266" s="1"/>
    </row>
    <row r="267" spans="1:4" ht="409.5">
      <c r="A267" s="19"/>
      <c r="B267" s="1"/>
      <c r="C267" s="1"/>
      <c r="D267" s="1"/>
    </row>
    <row r="268" spans="1:4" ht="409.5">
      <c r="A268" s="19"/>
      <c r="B268" s="1"/>
      <c r="C268" s="1"/>
      <c r="D268" s="1"/>
    </row>
    <row r="269" spans="1:4" ht="409.5">
      <c r="A269" s="19"/>
      <c r="B269" s="1"/>
      <c r="C269" s="1"/>
      <c r="D269" s="1"/>
    </row>
    <row r="270" spans="1:4" ht="409.5">
      <c r="A270" s="19"/>
      <c r="B270" s="1"/>
      <c r="C270" s="1"/>
      <c r="D270" s="1"/>
    </row>
    <row r="271" spans="1:4" ht="409.5">
      <c r="A271" s="19"/>
      <c r="B271" s="1"/>
      <c r="C271" s="1"/>
      <c r="D271" s="1"/>
    </row>
    <row r="272" spans="1:4" ht="409.5">
      <c r="A272" s="19"/>
      <c r="B272" s="1"/>
      <c r="C272" s="1"/>
      <c r="D272" s="1"/>
    </row>
    <row r="273" spans="1:4" ht="409.5">
      <c r="A273" s="19"/>
      <c r="B273" s="1"/>
      <c r="C273" s="1"/>
      <c r="D273" s="1"/>
    </row>
    <row r="274" spans="1:4" ht="409.5">
      <c r="A274" s="19"/>
      <c r="B274" s="1"/>
      <c r="C274" s="1"/>
      <c r="D274" s="1"/>
    </row>
    <row r="275" spans="1:4" ht="409.5">
      <c r="A275" s="19"/>
      <c r="B275" s="1"/>
      <c r="C275" s="1"/>
      <c r="D275" s="1"/>
    </row>
    <row r="276" spans="1:4" ht="409.5">
      <c r="A276" s="19"/>
      <c r="B276" s="1"/>
      <c r="C276" s="1"/>
      <c r="D276" s="1"/>
    </row>
    <row r="277" spans="1:4" ht="409.5">
      <c r="A277" s="19"/>
      <c r="B277" s="1"/>
      <c r="C277" s="1"/>
      <c r="D277" s="1"/>
    </row>
    <row r="278" spans="1:4" ht="409.5">
      <c r="A278" s="19"/>
      <c r="B278" s="1"/>
      <c r="C278" s="1"/>
      <c r="D278" s="1"/>
    </row>
    <row r="279" spans="1:4" ht="409.5">
      <c r="A279" s="19"/>
      <c r="B279" s="1"/>
      <c r="C279" s="1"/>
      <c r="D279" s="1"/>
    </row>
    <row r="280" spans="1:4" ht="409.5">
      <c r="A280" s="19"/>
      <c r="B280" s="1"/>
      <c r="C280" s="1"/>
      <c r="D280" s="1"/>
    </row>
    <row r="281" spans="1:4" ht="409.5">
      <c r="A281" s="19"/>
      <c r="B281" s="1"/>
      <c r="C281" s="1"/>
      <c r="D281" s="1"/>
    </row>
    <row r="282" spans="1:4" ht="409.5">
      <c r="A282" s="19"/>
      <c r="B282" s="1"/>
      <c r="C282" s="1"/>
      <c r="D282" s="1"/>
    </row>
    <row r="283" spans="1:4" ht="409.5">
      <c r="A283" s="19"/>
      <c r="B283" s="1"/>
      <c r="C283" s="1"/>
      <c r="D283" s="1"/>
    </row>
    <row r="284" spans="1:4" ht="409.5">
      <c r="A284" s="19"/>
      <c r="B284" s="1"/>
      <c r="C284" s="1"/>
      <c r="D284" s="1"/>
    </row>
    <row r="285" spans="1:4" ht="409.5">
      <c r="A285" s="19"/>
      <c r="B285" s="1"/>
      <c r="C285" s="1"/>
      <c r="D285" s="1"/>
    </row>
    <row r="286" spans="1:4" ht="409.5">
      <c r="A286" s="19"/>
      <c r="B286" s="1"/>
      <c r="C286" s="1"/>
      <c r="D286" s="1"/>
    </row>
    <row r="287" spans="1:4" ht="409.5">
      <c r="A287" s="19"/>
      <c r="B287" s="1"/>
      <c r="C287" s="1"/>
      <c r="D287" s="1"/>
    </row>
    <row r="288" spans="1:4" ht="409.5">
      <c r="A288" s="19"/>
      <c r="B288" s="1"/>
      <c r="C288" s="1"/>
      <c r="D288" s="1"/>
    </row>
    <row r="289" spans="1:4" ht="409.5">
      <c r="A289" s="19"/>
      <c r="B289" s="1"/>
      <c r="C289" s="1"/>
      <c r="D289" s="1"/>
    </row>
    <row r="290" spans="1:4" ht="409.5">
      <c r="A290" s="19"/>
      <c r="B290" s="1"/>
      <c r="C290" s="1"/>
      <c r="D290" s="1"/>
    </row>
    <row r="291" spans="1:4" ht="409.5">
      <c r="A291" s="19"/>
      <c r="B291" s="1"/>
      <c r="C291" s="1"/>
      <c r="D291" s="1"/>
    </row>
    <row r="292" spans="1:4" ht="409.5">
      <c r="A292" s="19"/>
      <c r="B292" s="1"/>
      <c r="C292" s="1"/>
      <c r="D292" s="1"/>
    </row>
    <row r="293" spans="1:4" ht="409.5">
      <c r="A293" s="19"/>
      <c r="B293" s="1"/>
      <c r="C293" s="1"/>
      <c r="D293" s="1"/>
    </row>
    <row r="294" spans="1:4" ht="409.5">
      <c r="A294" s="19"/>
      <c r="B294" s="1"/>
      <c r="C294" s="1"/>
      <c r="D294" s="1"/>
    </row>
    <row r="295" spans="1:4" ht="409.5">
      <c r="A295" s="19"/>
      <c r="B295" s="1"/>
      <c r="C295" s="1"/>
      <c r="D295" s="1"/>
    </row>
    <row r="296" spans="1:4" ht="409.5">
      <c r="A296" s="19"/>
      <c r="B296" s="1"/>
      <c r="C296" s="1"/>
      <c r="D296" s="1"/>
    </row>
    <row r="297" spans="1:4" ht="409.5">
      <c r="A297" s="19"/>
      <c r="B297" s="1"/>
      <c r="C297" s="1"/>
      <c r="D297" s="1"/>
    </row>
    <row r="298" spans="1:4" ht="409.5">
      <c r="A298" s="19"/>
      <c r="B298" s="1"/>
      <c r="C298" s="1"/>
      <c r="D298" s="1"/>
    </row>
    <row r="299" spans="1:4" ht="409.5">
      <c r="A299" s="19"/>
      <c r="B299" s="1"/>
      <c r="C299" s="1"/>
      <c r="D299" s="1"/>
    </row>
    <row r="300" spans="1:4" ht="409.5">
      <c r="A300" s="19"/>
      <c r="B300" s="1"/>
      <c r="C300" s="1"/>
      <c r="D300" s="1"/>
    </row>
    <row r="301" spans="1:4" ht="409.5">
      <c r="A301" s="19"/>
      <c r="B301" s="1"/>
      <c r="C301" s="1"/>
      <c r="D301" s="1"/>
    </row>
    <row r="302" spans="1:4" ht="409.5">
      <c r="A302" s="19"/>
      <c r="B302" s="1"/>
      <c r="C302" s="1"/>
      <c r="D302" s="1"/>
    </row>
    <row r="303" spans="1:4" ht="409.5">
      <c r="A303" s="19"/>
      <c r="B303" s="1"/>
      <c r="C303" s="1"/>
      <c r="D303" s="1"/>
    </row>
    <row r="304" spans="1:4" ht="409.5">
      <c r="A304" s="19"/>
      <c r="B304" s="1"/>
      <c r="C304" s="1"/>
      <c r="D304" s="1"/>
    </row>
    <row r="305" spans="1:4" ht="409.5">
      <c r="A305" s="19"/>
      <c r="B305" s="1"/>
      <c r="C305" s="1"/>
      <c r="D305" s="1"/>
    </row>
    <row r="306" spans="1:4" ht="409.5">
      <c r="A306" s="19"/>
      <c r="B306" s="1"/>
      <c r="C306" s="1"/>
      <c r="D306" s="1"/>
    </row>
    <row r="307" spans="1:4" ht="409.5">
      <c r="A307" s="19"/>
      <c r="B307" s="1"/>
      <c r="C307" s="1"/>
      <c r="D307" s="1"/>
    </row>
    <row r="308" spans="1:4" ht="409.5">
      <c r="A308" s="19"/>
      <c r="B308" s="1"/>
      <c r="C308" s="1"/>
      <c r="D308" s="1"/>
    </row>
    <row r="309" spans="1:4" ht="409.5">
      <c r="A309" s="19"/>
      <c r="B309" s="1"/>
      <c r="C309" s="1"/>
      <c r="D309" s="1"/>
    </row>
    <row r="310" spans="1:4" ht="409.5">
      <c r="A310" s="19"/>
      <c r="B310" s="1"/>
      <c r="C310" s="1"/>
      <c r="D310" s="1"/>
    </row>
    <row r="311" spans="1:4" ht="409.5">
      <c r="A311" s="19"/>
      <c r="B311" s="1"/>
      <c r="C311" s="1"/>
      <c r="D311" s="1"/>
    </row>
    <row r="312" spans="1:4" ht="409.5">
      <c r="A312" s="19"/>
      <c r="B312" s="1"/>
      <c r="C312" s="1"/>
      <c r="D312" s="1"/>
    </row>
    <row r="313" spans="1:4" ht="409.5">
      <c r="A313" s="19"/>
      <c r="B313" s="1"/>
      <c r="C313" s="1"/>
      <c r="D313" s="1"/>
    </row>
    <row r="314" spans="1:4" ht="409.5">
      <c r="A314" s="19"/>
      <c r="B314" s="1"/>
      <c r="C314" s="1"/>
      <c r="D314" s="1"/>
    </row>
    <row r="315" spans="1:4" ht="409.5">
      <c r="A315" s="19"/>
      <c r="B315" s="1"/>
      <c r="C315" s="1"/>
      <c r="D315" s="1"/>
    </row>
    <row r="316" spans="1:4" ht="409.5">
      <c r="A316" s="19"/>
      <c r="B316" s="1"/>
      <c r="C316" s="1"/>
      <c r="D316" s="1"/>
    </row>
    <row r="317" spans="1:4" ht="409.5">
      <c r="A317" s="19"/>
      <c r="B317" s="1"/>
      <c r="C317" s="1"/>
      <c r="D317" s="1"/>
    </row>
    <row r="318" spans="1:4" ht="409.5">
      <c r="A318" s="19"/>
      <c r="B318" s="1"/>
      <c r="C318" s="1"/>
      <c r="D318" s="1"/>
    </row>
    <row r="319" spans="1:4" ht="409.5">
      <c r="A319" s="19"/>
      <c r="B319" s="1"/>
      <c r="C319" s="1"/>
      <c r="D319" s="1"/>
    </row>
    <row r="320" spans="1:4" ht="409.5">
      <c r="A320" s="19"/>
      <c r="B320" s="1"/>
      <c r="C320" s="1"/>
      <c r="D320" s="1"/>
    </row>
    <row r="321" spans="1:4" ht="409.5">
      <c r="A321" s="19"/>
      <c r="B321" s="1"/>
      <c r="C321" s="1"/>
      <c r="D321" s="1"/>
    </row>
    <row r="322" spans="1:4" ht="409.5">
      <c r="A322" s="19"/>
      <c r="B322" s="1"/>
      <c r="C322" s="1"/>
      <c r="D322" s="1"/>
    </row>
    <row r="323" spans="1:4" ht="409.5">
      <c r="A323" s="19"/>
      <c r="B323" s="1"/>
      <c r="C323" s="1"/>
      <c r="D323" s="1"/>
    </row>
    <row r="324" spans="1:4" ht="409.5">
      <c r="A324" s="19"/>
      <c r="B324" s="1"/>
      <c r="C324" s="1"/>
      <c r="D324" s="1"/>
    </row>
    <row r="325" spans="1:4" ht="409.5">
      <c r="A325" s="19"/>
      <c r="B325" s="1"/>
      <c r="C325" s="1"/>
      <c r="D325" s="1"/>
    </row>
    <row r="326" spans="1:4" ht="409.5">
      <c r="A326" s="19"/>
      <c r="B326" s="1"/>
      <c r="C326" s="1"/>
      <c r="D326" s="1"/>
    </row>
    <row r="327" spans="1:4" ht="409.5">
      <c r="A327" s="19"/>
      <c r="B327" s="1"/>
      <c r="C327" s="1"/>
      <c r="D327" s="1"/>
    </row>
    <row r="328" spans="1:4" ht="409.5">
      <c r="A328" s="19"/>
      <c r="B328" s="1"/>
      <c r="C328" s="1"/>
      <c r="D328" s="1"/>
    </row>
    <row r="329" spans="1:4" ht="409.5">
      <c r="A329" s="19"/>
      <c r="B329" s="1"/>
      <c r="C329" s="1"/>
      <c r="D329" s="1"/>
    </row>
    <row r="330" spans="1:4" ht="409.5">
      <c r="A330" s="19"/>
      <c r="B330" s="1"/>
      <c r="C330" s="1"/>
      <c r="D330" s="1"/>
    </row>
    <row r="331" spans="1:4" ht="409.5">
      <c r="A331" s="19"/>
      <c r="B331" s="1"/>
      <c r="C331" s="1"/>
      <c r="D331" s="1"/>
    </row>
    <row r="332" spans="1:4" ht="409.5">
      <c r="A332" s="19"/>
      <c r="B332" s="1"/>
      <c r="C332" s="1"/>
      <c r="D332" s="1"/>
    </row>
    <row r="333" spans="1:4" ht="409.5">
      <c r="A333" s="19"/>
      <c r="B333" s="1"/>
      <c r="C333" s="1"/>
      <c r="D333" s="1"/>
    </row>
    <row r="334" spans="1:4" ht="409.5">
      <c r="A334" s="19"/>
      <c r="B334" s="1"/>
      <c r="C334" s="1"/>
      <c r="D334" s="1"/>
    </row>
    <row r="335" spans="1:4" ht="409.5">
      <c r="A335" s="19"/>
      <c r="B335" s="1"/>
      <c r="C335" s="1"/>
      <c r="D335" s="1"/>
    </row>
    <row r="336" spans="1:4" ht="409.5">
      <c r="A336" s="19"/>
      <c r="B336" s="1"/>
      <c r="C336" s="1"/>
      <c r="D336" s="1"/>
    </row>
    <row r="337" spans="1:4" ht="409.5">
      <c r="A337" s="19"/>
      <c r="B337" s="1"/>
      <c r="C337" s="1"/>
      <c r="D337" s="1"/>
    </row>
    <row r="338" spans="1:4" ht="409.5">
      <c r="A338" s="19"/>
      <c r="B338" s="1"/>
      <c r="C338" s="1"/>
      <c r="D338" s="1"/>
    </row>
    <row r="339" spans="1:4" ht="409.5">
      <c r="A339" s="19"/>
      <c r="B339" s="1"/>
      <c r="C339" s="1"/>
      <c r="D339" s="1"/>
    </row>
    <row r="340" spans="1:4" ht="409.5">
      <c r="A340" s="19"/>
      <c r="B340" s="1"/>
      <c r="C340" s="1"/>
      <c r="D340" s="1"/>
    </row>
    <row r="341" spans="1:4" ht="409.5">
      <c r="A341" s="19"/>
      <c r="B341" s="1"/>
      <c r="C341" s="1"/>
      <c r="D341" s="1"/>
    </row>
    <row r="342" spans="1:4" ht="409.5">
      <c r="A342" s="19"/>
      <c r="B342" s="1"/>
      <c r="C342" s="1"/>
      <c r="D342" s="1"/>
    </row>
    <row r="343" spans="1:4" ht="409.5">
      <c r="A343" s="19"/>
      <c r="B343" s="1"/>
      <c r="C343" s="1"/>
      <c r="D343" s="1"/>
    </row>
    <row r="344" spans="1:4" ht="409.5">
      <c r="A344" s="19"/>
      <c r="B344" s="1"/>
      <c r="C344" s="1"/>
      <c r="D344" s="1"/>
    </row>
    <row r="345" spans="1:4" ht="409.5">
      <c r="A345" s="19"/>
      <c r="B345" s="1"/>
      <c r="C345" s="1"/>
      <c r="D345" s="1"/>
    </row>
    <row r="346" spans="1:4" ht="409.5">
      <c r="A346" s="19"/>
      <c r="B346" s="1"/>
      <c r="C346" s="1"/>
      <c r="D346" s="1"/>
    </row>
    <row r="347" spans="1:4" ht="409.5">
      <c r="A347" s="19"/>
      <c r="B347" s="1"/>
      <c r="C347" s="1"/>
      <c r="D347" s="1"/>
    </row>
    <row r="348" spans="1:4" ht="409.5">
      <c r="A348" s="19"/>
      <c r="B348" s="1"/>
      <c r="C348" s="1"/>
      <c r="D348" s="1"/>
    </row>
    <row r="349" spans="1:4" ht="409.5">
      <c r="A349" s="19"/>
      <c r="B349" s="1"/>
      <c r="C349" s="1"/>
      <c r="D349" s="1"/>
    </row>
    <row r="350" spans="1:4" ht="409.5">
      <c r="A350" s="19"/>
      <c r="B350" s="1"/>
      <c r="C350" s="1"/>
      <c r="D350" s="1"/>
    </row>
    <row r="351" spans="1:4" ht="409.5">
      <c r="A351" s="19"/>
      <c r="B351" s="1"/>
      <c r="C351" s="1"/>
      <c r="D351" s="1"/>
    </row>
    <row r="352" spans="1:4" ht="409.5">
      <c r="A352" s="19"/>
      <c r="B352" s="1"/>
      <c r="C352" s="1"/>
      <c r="D352" s="1"/>
    </row>
    <row r="353" spans="1:4" ht="409.5">
      <c r="A353" s="19"/>
      <c r="B353" s="1"/>
      <c r="C353" s="1"/>
      <c r="D353" s="1"/>
    </row>
    <row r="354" spans="1:4" ht="409.5">
      <c r="A354" s="19"/>
      <c r="B354" s="1"/>
      <c r="C354" s="1"/>
      <c r="D354" s="1"/>
    </row>
    <row r="355" spans="1:4" ht="409.5">
      <c r="A355" s="19"/>
      <c r="B355" s="1"/>
      <c r="C355" s="1"/>
      <c r="D355" s="1"/>
    </row>
    <row r="356" spans="1:4" ht="409.5">
      <c r="A356" s="19"/>
      <c r="B356" s="1"/>
      <c r="C356" s="1"/>
      <c r="D356" s="1"/>
    </row>
    <row r="357" spans="1:4" ht="409.5">
      <c r="A357" s="19"/>
      <c r="B357" s="1"/>
      <c r="C357" s="1"/>
      <c r="D357" s="1"/>
    </row>
    <row r="358" spans="1:4" ht="409.5">
      <c r="A358" s="19"/>
      <c r="B358" s="1"/>
      <c r="C358" s="1"/>
      <c r="D358" s="1"/>
    </row>
    <row r="359" spans="1:4" ht="409.5">
      <c r="A359" s="19"/>
      <c r="B359" s="1"/>
      <c r="C359" s="1"/>
      <c r="D359" s="1"/>
    </row>
    <row r="360" spans="1:4" ht="409.5">
      <c r="A360" s="19"/>
      <c r="B360" s="1"/>
      <c r="C360" s="1"/>
      <c r="D360" s="1"/>
    </row>
    <row r="361" spans="1:4" ht="409.5">
      <c r="A361" s="19"/>
      <c r="B361" s="1"/>
      <c r="C361" s="1"/>
      <c r="D361" s="1"/>
    </row>
    <row r="362" spans="1:4" ht="409.5">
      <c r="A362" s="19"/>
      <c r="B362" s="1"/>
      <c r="C362" s="1"/>
      <c r="D362" s="1"/>
    </row>
    <row r="363" spans="1:4" ht="409.5">
      <c r="A363" s="19"/>
      <c r="B363" s="1"/>
      <c r="C363" s="1"/>
      <c r="D363" s="1"/>
    </row>
    <row r="364" spans="1:4" ht="409.5">
      <c r="A364" s="19"/>
      <c r="B364" s="1"/>
      <c r="C364" s="1"/>
      <c r="D364" s="1"/>
    </row>
    <row r="365" spans="1:4" ht="409.5">
      <c r="A365" s="19"/>
      <c r="B365" s="1"/>
      <c r="C365" s="1"/>
      <c r="D365" s="1"/>
    </row>
  </sheetData>
  <sheetProtection/>
  <mergeCells count="21">
    <mergeCell ref="A2:U2"/>
    <mergeCell ref="S5:S6"/>
    <mergeCell ref="T5:T6"/>
    <mergeCell ref="U5:U6"/>
    <mergeCell ref="K5:K6"/>
    <mergeCell ref="A5:A7"/>
    <mergeCell ref="Q5:Q6"/>
    <mergeCell ref="R5:R6"/>
    <mergeCell ref="X5:X6"/>
    <mergeCell ref="W5:W6"/>
    <mergeCell ref="V5:V6"/>
    <mergeCell ref="B5:B7"/>
    <mergeCell ref="D5:D6"/>
    <mergeCell ref="O5:P6"/>
    <mergeCell ref="C5:C7"/>
    <mergeCell ref="L5:M6"/>
    <mergeCell ref="E5:F6"/>
    <mergeCell ref="N5:N6"/>
    <mergeCell ref="H5:H6"/>
    <mergeCell ref="I5:J6"/>
    <mergeCell ref="G5:G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.875" style="190" customWidth="1"/>
    <col min="2" max="2" width="45.00390625" style="191" customWidth="1"/>
    <col min="3" max="3" width="21.00390625" style="190" customWidth="1"/>
    <col min="4" max="4" width="10.625" style="192" customWidth="1"/>
    <col min="5" max="5" width="13.625" style="192" customWidth="1"/>
  </cols>
  <sheetData>
    <row r="3" spans="1:5" ht="12.75">
      <c r="A3" s="242" t="s">
        <v>0</v>
      </c>
      <c r="B3" s="242"/>
      <c r="C3" s="242"/>
      <c r="D3" s="242"/>
      <c r="E3" s="242"/>
    </row>
    <row r="4" spans="1:5" ht="30" customHeight="1">
      <c r="A4" s="243" t="s">
        <v>217</v>
      </c>
      <c r="B4" s="243"/>
      <c r="C4" s="243"/>
      <c r="D4" s="243"/>
      <c r="E4" s="243"/>
    </row>
    <row r="5" spans="1:5" ht="12.75">
      <c r="A5" s="167"/>
      <c r="B5" s="167"/>
      <c r="C5" s="167"/>
      <c r="D5" s="167"/>
      <c r="E5" s="167"/>
    </row>
    <row r="6" spans="1:5" ht="63.75">
      <c r="A6" s="168" t="s">
        <v>1</v>
      </c>
      <c r="B6" s="168" t="s">
        <v>2</v>
      </c>
      <c r="C6" s="168" t="s">
        <v>3</v>
      </c>
      <c r="D6" s="168" t="s">
        <v>19</v>
      </c>
      <c r="E6" s="168" t="s">
        <v>194</v>
      </c>
    </row>
    <row r="7" spans="1:5" ht="12.75" hidden="1">
      <c r="A7" s="168">
        <v>1</v>
      </c>
      <c r="B7" s="169" t="s">
        <v>195</v>
      </c>
      <c r="C7" s="170" t="s">
        <v>196</v>
      </c>
      <c r="D7" s="171">
        <f>ROUND(E7*C21*12,2)</f>
        <v>7600.79</v>
      </c>
      <c r="E7" s="172">
        <f>ROUND(290880/404/C21,2)</f>
        <v>0.03</v>
      </c>
    </row>
    <row r="8" spans="1:5" ht="12.75">
      <c r="A8" s="173">
        <v>1</v>
      </c>
      <c r="B8" s="174" t="s">
        <v>197</v>
      </c>
      <c r="C8" s="175"/>
      <c r="D8" s="171">
        <f>ROUND(E8*12*C21,2)</f>
        <v>1600662.3</v>
      </c>
      <c r="E8" s="176">
        <f>E13+E14+E16</f>
        <v>6.317748775521699</v>
      </c>
    </row>
    <row r="9" spans="1:5" ht="12.75" hidden="1">
      <c r="A9" s="177" t="s">
        <v>198</v>
      </c>
      <c r="B9" s="178" t="s">
        <v>199</v>
      </c>
      <c r="C9" s="170" t="s">
        <v>196</v>
      </c>
      <c r="D9" s="171">
        <f>ROUND(E9*12*C21,2)</f>
        <v>0</v>
      </c>
      <c r="E9" s="179">
        <f>ROUND(2000/36/C21,2)</f>
        <v>0</v>
      </c>
    </row>
    <row r="10" spans="1:5" ht="38.25" hidden="1">
      <c r="A10" s="177" t="s">
        <v>200</v>
      </c>
      <c r="B10" s="178" t="s">
        <v>201</v>
      </c>
      <c r="C10" s="170" t="s">
        <v>202</v>
      </c>
      <c r="D10" s="171">
        <f>ROUND(E10*12*C21,2)</f>
        <v>0</v>
      </c>
      <c r="E10" s="179">
        <f>ROUND(3500/36/C21,2)</f>
        <v>0</v>
      </c>
    </row>
    <row r="11" spans="1:5" ht="38.25" hidden="1">
      <c r="A11" s="177" t="s">
        <v>203</v>
      </c>
      <c r="B11" s="178" t="s">
        <v>204</v>
      </c>
      <c r="C11" s="170" t="s">
        <v>202</v>
      </c>
      <c r="D11" s="171">
        <f>ROUND(E11*12*C21,2)</f>
        <v>0</v>
      </c>
      <c r="E11" s="179">
        <f>ROUND(3500/36/C21,2)</f>
        <v>0</v>
      </c>
    </row>
    <row r="12" spans="1:5" ht="12.75" hidden="1">
      <c r="A12" s="177" t="s">
        <v>205</v>
      </c>
      <c r="B12" s="178" t="s">
        <v>206</v>
      </c>
      <c r="C12" s="170" t="s">
        <v>196</v>
      </c>
      <c r="D12" s="171">
        <f>ROUND(E12*12*C21,2)</f>
        <v>0</v>
      </c>
      <c r="E12" s="179">
        <f>ROUND((2600/36)/C21,2)</f>
        <v>0</v>
      </c>
    </row>
    <row r="13" spans="1:5" ht="12.75">
      <c r="A13" s="177" t="s">
        <v>198</v>
      </c>
      <c r="B13" s="178" t="s">
        <v>207</v>
      </c>
      <c r="C13" s="170" t="s">
        <v>215</v>
      </c>
      <c r="D13" s="171">
        <f>ROUND(E13*12*C21,2)</f>
        <v>5067.19</v>
      </c>
      <c r="E13" s="179">
        <f>ROUND(15000/36/C21,2)</f>
        <v>0.02</v>
      </c>
    </row>
    <row r="14" spans="1:5" ht="25.5">
      <c r="A14" s="177" t="s">
        <v>200</v>
      </c>
      <c r="B14" s="178" t="s">
        <v>216</v>
      </c>
      <c r="C14" s="170" t="s">
        <v>116</v>
      </c>
      <c r="D14" s="171">
        <f>E14*C21*12</f>
        <v>1238928.444</v>
      </c>
      <c r="E14" s="179">
        <v>4.89</v>
      </c>
    </row>
    <row r="15" spans="1:5" ht="25.5" hidden="1">
      <c r="A15" s="177" t="s">
        <v>209</v>
      </c>
      <c r="B15" s="178" t="s">
        <v>210</v>
      </c>
      <c r="C15" s="170" t="s">
        <v>196</v>
      </c>
      <c r="D15" s="171">
        <f>ROUND(E15*12*C21,2)</f>
        <v>0</v>
      </c>
      <c r="E15" s="179">
        <f>ROUND(2000/36/C21,2)</f>
        <v>0</v>
      </c>
    </row>
    <row r="16" spans="1:5" ht="38.25">
      <c r="A16" s="177" t="s">
        <v>203</v>
      </c>
      <c r="B16" s="178" t="s">
        <v>211</v>
      </c>
      <c r="C16" s="170" t="s">
        <v>208</v>
      </c>
      <c r="D16" s="171">
        <f>ROUND(E16*12*C21,2)</f>
        <v>356666.67</v>
      </c>
      <c r="E16" s="179">
        <f>ROUND((35000+72000)*10/C21/36,15)</f>
        <v>1.4077487755217</v>
      </c>
    </row>
    <row r="17" spans="1:5" ht="25.5" hidden="1">
      <c r="A17" s="177" t="s">
        <v>212</v>
      </c>
      <c r="B17" s="178" t="s">
        <v>213</v>
      </c>
      <c r="C17" s="170" t="s">
        <v>214</v>
      </c>
      <c r="D17" s="171">
        <f>ROUND(E17*12*C21,2)</f>
        <v>0</v>
      </c>
      <c r="E17" s="179">
        <f>ROUND(203360/36/C21/180,2)</f>
        <v>0</v>
      </c>
    </row>
    <row r="18" spans="1:5" ht="12.75">
      <c r="A18" s="180"/>
      <c r="B18" s="181" t="s">
        <v>20</v>
      </c>
      <c r="C18" s="182"/>
      <c r="D18" s="183"/>
      <c r="E18" s="184">
        <f>E8</f>
        <v>6.317748775521699</v>
      </c>
    </row>
    <row r="19" spans="1:5" ht="12.75">
      <c r="A19" s="180"/>
      <c r="B19" s="181" t="s">
        <v>21</v>
      </c>
      <c r="C19" s="182"/>
      <c r="D19" s="183">
        <f>E19*12*C21</f>
        <v>1890062.616</v>
      </c>
      <c r="E19" s="184">
        <f>ROUND(E18*1.18+0.01,2)</f>
        <v>7.46</v>
      </c>
    </row>
    <row r="20" spans="1:5" ht="12.75">
      <c r="A20" s="180"/>
      <c r="B20" s="181" t="s">
        <v>23</v>
      </c>
      <c r="C20" s="182"/>
      <c r="D20" s="183">
        <f>D19/12</f>
        <v>157505.218</v>
      </c>
      <c r="E20" s="185"/>
    </row>
    <row r="21" spans="1:5" ht="12.75">
      <c r="A21" s="186"/>
      <c r="B21" s="187" t="s">
        <v>22</v>
      </c>
      <c r="C21" s="185">
        <v>21113.3</v>
      </c>
      <c r="D21" s="188"/>
      <c r="E21" s="189"/>
    </row>
    <row r="22" spans="1:5" ht="12.75">
      <c r="A22" s="244"/>
      <c r="B22" s="244"/>
      <c r="C22" s="244"/>
      <c r="D22" s="244"/>
      <c r="E22" s="244"/>
    </row>
    <row r="24" spans="1:5" ht="15.75">
      <c r="A24" s="201"/>
      <c r="B24" s="201"/>
      <c r="C24" s="241"/>
      <c r="D24" s="241"/>
      <c r="E24" s="241"/>
    </row>
    <row r="25" spans="1:5" ht="15.75">
      <c r="A25" s="201"/>
      <c r="B25" s="201"/>
      <c r="C25" s="245"/>
      <c r="D25" s="245"/>
      <c r="E25" s="245"/>
    </row>
    <row r="26" spans="1:5" ht="15.75">
      <c r="A26" s="193"/>
      <c r="B26" s="193"/>
      <c r="D26" s="190"/>
      <c r="E26" s="190"/>
    </row>
    <row r="27" spans="1:5" ht="15.75">
      <c r="A27" s="193"/>
      <c r="B27" s="193"/>
      <c r="D27" s="190"/>
      <c r="E27" s="190"/>
    </row>
    <row r="28" spans="1:5" ht="15.75">
      <c r="A28" s="201"/>
      <c r="B28" s="201"/>
      <c r="C28" s="241"/>
      <c r="D28" s="241"/>
      <c r="E28" s="241"/>
    </row>
    <row r="29" spans="1:3" ht="409.5">
      <c r="A29" s="194"/>
      <c r="C29" s="194"/>
    </row>
    <row r="30" spans="1:5" ht="409.5">
      <c r="A30" s="195"/>
      <c r="B30" s="196"/>
      <c r="C30" s="195"/>
      <c r="D30" s="197"/>
      <c r="E30" s="197"/>
    </row>
    <row r="31" spans="1:5" ht="409.5">
      <c r="A31" s="195"/>
      <c r="B31" s="196"/>
      <c r="C31" s="195"/>
      <c r="D31" s="197"/>
      <c r="E31" s="197"/>
    </row>
  </sheetData>
  <sheetProtection/>
  <mergeCells count="9">
    <mergeCell ref="A28:B28"/>
    <mergeCell ref="C28:E28"/>
    <mergeCell ref="A3:E3"/>
    <mergeCell ref="A4:E4"/>
    <mergeCell ref="A22:E22"/>
    <mergeCell ref="A24:B24"/>
    <mergeCell ref="C24:E24"/>
    <mergeCell ref="A25:B25"/>
    <mergeCell ref="C25:E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9"/>
  <sheetViews>
    <sheetView zoomScale="90" zoomScaleNormal="90" zoomScalePageLayoutView="0" workbookViewId="0" topLeftCell="D1">
      <selection activeCell="A4" sqref="A4"/>
    </sheetView>
  </sheetViews>
  <sheetFormatPr defaultColWidth="9.00390625" defaultRowHeight="12.75"/>
  <cols>
    <col min="1" max="1" width="6.75390625" style="0" customWidth="1"/>
    <col min="2" max="2" width="27.75390625" style="0" customWidth="1"/>
    <col min="3" max="3" width="8.625" style="0" customWidth="1"/>
    <col min="4" max="5" width="18.125" style="0" customWidth="1"/>
    <col min="6" max="6" width="15.125" style="0" customWidth="1"/>
    <col min="7" max="7" width="11.625" style="0" customWidth="1"/>
    <col min="8" max="8" width="10.75390625" style="0" customWidth="1"/>
    <col min="9" max="9" width="10.125" style="0" customWidth="1"/>
    <col min="10" max="17" width="10.75390625" style="0" customWidth="1"/>
    <col min="18" max="18" width="12.00390625" style="0" customWidth="1"/>
    <col min="19" max="19" width="14.00390625" style="0" customWidth="1"/>
    <col min="20" max="20" width="14.125" style="0" customWidth="1"/>
    <col min="21" max="21" width="13.875" style="0" customWidth="1"/>
    <col min="22" max="22" width="13.625" style="0" customWidth="1"/>
    <col min="23" max="24" width="14.00390625" style="0" customWidth="1"/>
    <col min="25" max="25" width="15.25390625" style="0" customWidth="1"/>
  </cols>
  <sheetData>
    <row r="3" spans="1:25" ht="18.75">
      <c r="A3" s="255" t="s">
        <v>218</v>
      </c>
      <c r="B3" s="255"/>
      <c r="C3" s="255"/>
      <c r="D3" s="255"/>
      <c r="E3" s="255"/>
      <c r="F3" s="255"/>
      <c r="G3" s="255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</row>
    <row r="5" spans="1:5" ht="12.75">
      <c r="A5" s="257"/>
      <c r="B5" s="257"/>
      <c r="C5" s="257"/>
      <c r="D5" s="257"/>
      <c r="E5" s="257"/>
    </row>
    <row r="6" spans="1:25" ht="15.75">
      <c r="A6" s="258" t="s">
        <v>1</v>
      </c>
      <c r="B6" s="248" t="s">
        <v>75</v>
      </c>
      <c r="C6" s="261" t="s">
        <v>76</v>
      </c>
      <c r="D6" s="261" t="s">
        <v>77</v>
      </c>
      <c r="E6" s="261" t="s">
        <v>78</v>
      </c>
      <c r="F6" s="261" t="s">
        <v>188</v>
      </c>
      <c r="G6" s="261" t="s">
        <v>61</v>
      </c>
      <c r="H6" s="248" t="s">
        <v>62</v>
      </c>
      <c r="I6" s="248" t="s">
        <v>63</v>
      </c>
      <c r="J6" s="248" t="s">
        <v>64</v>
      </c>
      <c r="K6" s="248" t="s">
        <v>65</v>
      </c>
      <c r="L6" s="248" t="s">
        <v>79</v>
      </c>
      <c r="M6" s="248" t="s">
        <v>80</v>
      </c>
      <c r="N6" s="248" t="s">
        <v>81</v>
      </c>
      <c r="O6" s="248" t="s">
        <v>82</v>
      </c>
      <c r="P6" s="248" t="s">
        <v>83</v>
      </c>
      <c r="Q6" s="248" t="s">
        <v>84</v>
      </c>
      <c r="R6" s="248" t="s">
        <v>85</v>
      </c>
      <c r="S6" s="251" t="s">
        <v>187</v>
      </c>
      <c r="T6" s="252"/>
      <c r="U6" s="252"/>
      <c r="V6" s="252"/>
      <c r="W6" s="252"/>
      <c r="X6" s="252"/>
      <c r="Y6" s="253"/>
    </row>
    <row r="7" spans="1:25" ht="70.5">
      <c r="A7" s="259"/>
      <c r="B7" s="260"/>
      <c r="C7" s="262"/>
      <c r="D7" s="262"/>
      <c r="E7" s="262"/>
      <c r="F7" s="262"/>
      <c r="G7" s="263"/>
      <c r="H7" s="254"/>
      <c r="I7" s="254"/>
      <c r="J7" s="254"/>
      <c r="K7" s="228"/>
      <c r="L7" s="228"/>
      <c r="M7" s="228"/>
      <c r="N7" s="228"/>
      <c r="O7" s="228"/>
      <c r="P7" s="228"/>
      <c r="Q7" s="228"/>
      <c r="R7" s="228"/>
      <c r="S7" s="64" t="s">
        <v>86</v>
      </c>
      <c r="T7" s="66" t="s">
        <v>87</v>
      </c>
      <c r="U7" s="64" t="s">
        <v>88</v>
      </c>
      <c r="V7" s="64" t="s">
        <v>89</v>
      </c>
      <c r="W7" s="64" t="s">
        <v>90</v>
      </c>
      <c r="X7" s="64" t="s">
        <v>91</v>
      </c>
      <c r="Y7" s="63" t="s">
        <v>92</v>
      </c>
    </row>
    <row r="8" spans="1:25" ht="1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  <c r="O8" s="67">
        <v>15</v>
      </c>
      <c r="P8" s="67">
        <v>16</v>
      </c>
      <c r="Q8" s="67">
        <v>17</v>
      </c>
      <c r="R8" s="67">
        <v>18</v>
      </c>
      <c r="S8" s="67">
        <v>19</v>
      </c>
      <c r="T8" s="67">
        <v>20</v>
      </c>
      <c r="U8" s="67">
        <v>21</v>
      </c>
      <c r="V8" s="67">
        <v>22</v>
      </c>
      <c r="W8" s="67">
        <v>23</v>
      </c>
      <c r="X8" s="67">
        <v>24</v>
      </c>
      <c r="Y8" s="67">
        <v>25</v>
      </c>
    </row>
    <row r="9" spans="1:25" ht="15.75">
      <c r="A9" s="65">
        <v>1</v>
      </c>
      <c r="B9" s="68" t="s">
        <v>100</v>
      </c>
      <c r="C9" s="65">
        <v>4</v>
      </c>
      <c r="D9" s="69">
        <f>заявка!D9</f>
        <v>21113.3</v>
      </c>
      <c r="E9" s="69">
        <v>3772.2</v>
      </c>
      <c r="F9" s="69">
        <f>D9</f>
        <v>21113.3</v>
      </c>
      <c r="G9" s="69">
        <f>'Перечень работ'!G69</f>
        <v>35.02</v>
      </c>
      <c r="H9" s="65">
        <v>0.025</v>
      </c>
      <c r="I9" s="65">
        <v>1204</v>
      </c>
      <c r="J9" s="65">
        <v>3.93</v>
      </c>
      <c r="K9" s="65">
        <v>1.58</v>
      </c>
      <c r="L9" s="65">
        <v>0.03</v>
      </c>
      <c r="M9" s="65">
        <v>27.72</v>
      </c>
      <c r="N9" s="65">
        <v>0.03</v>
      </c>
      <c r="O9" s="65">
        <v>99.96</v>
      </c>
      <c r="P9" s="69">
        <v>0</v>
      </c>
      <c r="Q9" s="69">
        <v>0</v>
      </c>
      <c r="R9" s="70" t="s">
        <v>93</v>
      </c>
      <c r="S9" s="71">
        <f>ROUND(F9*G9,2)</f>
        <v>739387.77</v>
      </c>
      <c r="T9" s="71">
        <f>ROUND(F9*H9*I9,2)</f>
        <v>635510.33</v>
      </c>
      <c r="U9" s="71">
        <f>ROUND(J9*E9*F9/D9*K9,2)</f>
        <v>23423.1</v>
      </c>
      <c r="V9" s="71">
        <f>ROUND(L9*E9*F9/D9*M9,2)</f>
        <v>3136.96</v>
      </c>
      <c r="W9" s="71">
        <f>ROUND(N9*E9*F9/D9*O9,2)</f>
        <v>11312.07</v>
      </c>
      <c r="X9" s="71">
        <f>T9+U9+V9+W9</f>
        <v>673382.4599999998</v>
      </c>
      <c r="Y9" s="72">
        <f>S9+X9</f>
        <v>1412770.23</v>
      </c>
    </row>
    <row r="10" spans="1:25" ht="15.75">
      <c r="A10" s="249" t="s">
        <v>94</v>
      </c>
      <c r="B10" s="250"/>
      <c r="C10" s="73"/>
      <c r="D10" s="73"/>
      <c r="E10" s="73"/>
      <c r="F10" s="74">
        <f>SUM(F9:F9)</f>
        <v>21113.3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5">
        <f aca="true" t="shared" si="0" ref="S10:Y10">SUM(S9:S9)</f>
        <v>739387.77</v>
      </c>
      <c r="T10" s="75">
        <f t="shared" si="0"/>
        <v>635510.33</v>
      </c>
      <c r="U10" s="75">
        <f t="shared" si="0"/>
        <v>23423.1</v>
      </c>
      <c r="V10" s="75">
        <f t="shared" si="0"/>
        <v>3136.96</v>
      </c>
      <c r="W10" s="75">
        <f t="shared" si="0"/>
        <v>11312.07</v>
      </c>
      <c r="X10" s="75">
        <f t="shared" si="0"/>
        <v>673382.4599999998</v>
      </c>
      <c r="Y10" s="75">
        <f t="shared" si="0"/>
        <v>1412770.23</v>
      </c>
    </row>
    <row r="11" spans="1:25" ht="15.75">
      <c r="A11" s="76"/>
      <c r="B11" s="77"/>
      <c r="C11" s="76"/>
      <c r="D11" s="78"/>
      <c r="E11" s="78"/>
      <c r="F11" s="79"/>
      <c r="G11" s="78"/>
      <c r="H11" s="76"/>
      <c r="I11" s="76"/>
      <c r="J11" s="76"/>
      <c r="K11" s="76"/>
      <c r="L11" s="76"/>
      <c r="M11" s="76"/>
      <c r="N11" s="76"/>
      <c r="O11" s="76"/>
      <c r="P11" s="78"/>
      <c r="Q11" s="78"/>
      <c r="R11" s="70">
        <v>6</v>
      </c>
      <c r="S11" s="71">
        <f aca="true" t="shared" si="1" ref="S11:X11">S9*6</f>
        <v>4436326.62</v>
      </c>
      <c r="T11" s="71">
        <f t="shared" si="1"/>
        <v>3813061.9799999995</v>
      </c>
      <c r="U11" s="71">
        <f t="shared" si="1"/>
        <v>140538.59999999998</v>
      </c>
      <c r="V11" s="71">
        <f t="shared" si="1"/>
        <v>18821.760000000002</v>
      </c>
      <c r="W11" s="71">
        <f t="shared" si="1"/>
        <v>67872.42</v>
      </c>
      <c r="X11" s="71">
        <f t="shared" si="1"/>
        <v>4040294.759999999</v>
      </c>
      <c r="Y11" s="72">
        <f>S11+X11</f>
        <v>8476621.379999999</v>
      </c>
    </row>
    <row r="12" spans="1:25" ht="15.75">
      <c r="A12" s="246"/>
      <c r="B12" s="246"/>
      <c r="C12" s="80"/>
      <c r="D12" s="80"/>
      <c r="E12" s="80"/>
      <c r="F12" s="81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73"/>
      <c r="S12" s="75">
        <f aca="true" t="shared" si="2" ref="S12:X12">SUM(S11:S11)</f>
        <v>4436326.62</v>
      </c>
      <c r="T12" s="75">
        <f t="shared" si="2"/>
        <v>3813061.9799999995</v>
      </c>
      <c r="U12" s="75">
        <f t="shared" si="2"/>
        <v>140538.59999999998</v>
      </c>
      <c r="V12" s="75">
        <f t="shared" si="2"/>
        <v>18821.760000000002</v>
      </c>
      <c r="W12" s="75">
        <f t="shared" si="2"/>
        <v>67872.42</v>
      </c>
      <c r="X12" s="75">
        <f t="shared" si="2"/>
        <v>4040294.759999999</v>
      </c>
      <c r="Y12" s="75">
        <f>S12+X12</f>
        <v>8476621.379999999</v>
      </c>
    </row>
    <row r="13" spans="1:25" ht="15.75">
      <c r="A13" s="65">
        <v>1</v>
      </c>
      <c r="B13" s="68" t="s">
        <v>100</v>
      </c>
      <c r="C13" s="65">
        <v>4</v>
      </c>
      <c r="D13" s="69">
        <f>заявка!D9</f>
        <v>21113.3</v>
      </c>
      <c r="E13" s="69">
        <f>E9</f>
        <v>3772.2</v>
      </c>
      <c r="F13" s="69">
        <f>D13</f>
        <v>21113.3</v>
      </c>
      <c r="G13" s="69">
        <f>'Перечень работ'!G69</f>
        <v>35.02</v>
      </c>
      <c r="H13" s="65">
        <v>0.026</v>
      </c>
      <c r="I13" s="65">
        <v>1204</v>
      </c>
      <c r="J13" s="65">
        <v>3.93</v>
      </c>
      <c r="K13" s="82">
        <v>1.71</v>
      </c>
      <c r="L13" s="65">
        <v>0.03</v>
      </c>
      <c r="M13" s="65">
        <v>27.72</v>
      </c>
      <c r="N13" s="65">
        <v>0.03</v>
      </c>
      <c r="O13" s="65">
        <v>99.96</v>
      </c>
      <c r="P13" s="69">
        <v>0</v>
      </c>
      <c r="Q13" s="83">
        <v>0</v>
      </c>
      <c r="R13" s="70" t="s">
        <v>93</v>
      </c>
      <c r="S13" s="71">
        <f>ROUND(F13*G13,2)</f>
        <v>739387.77</v>
      </c>
      <c r="T13" s="71">
        <f>ROUND(F13*H13*I13,2)</f>
        <v>660930.74</v>
      </c>
      <c r="U13" s="71">
        <f>ROUND(J13*E13*F13/D13*K13,2)</f>
        <v>25350.32</v>
      </c>
      <c r="V13" s="71">
        <f>ROUND(L13*E13*F13/D13*M13,2)</f>
        <v>3136.96</v>
      </c>
      <c r="W13" s="71">
        <f>ROUND(N13*E13*F13/D13*O13,2)</f>
        <v>11312.07</v>
      </c>
      <c r="X13" s="71">
        <f>T13+U13+V13+W13</f>
        <v>700730.0899999999</v>
      </c>
      <c r="Y13" s="72">
        <f>S13+X13</f>
        <v>1440117.8599999999</v>
      </c>
    </row>
    <row r="14" spans="1:25" ht="15.75">
      <c r="A14" s="247" t="s">
        <v>94</v>
      </c>
      <c r="B14" s="247"/>
      <c r="C14" s="73"/>
      <c r="D14" s="73"/>
      <c r="E14" s="73"/>
      <c r="F14" s="74">
        <f>SUM(F13:F13)</f>
        <v>21113.3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84"/>
      <c r="R14" s="73"/>
      <c r="S14" s="75">
        <f aca="true" t="shared" si="3" ref="S14:Y14">SUM(S13:S13)</f>
        <v>739387.77</v>
      </c>
      <c r="T14" s="75">
        <f t="shared" si="3"/>
        <v>660930.74</v>
      </c>
      <c r="U14" s="75">
        <f t="shared" si="3"/>
        <v>25350.32</v>
      </c>
      <c r="V14" s="75">
        <f t="shared" si="3"/>
        <v>3136.96</v>
      </c>
      <c r="W14" s="75">
        <f t="shared" si="3"/>
        <v>11312.07</v>
      </c>
      <c r="X14" s="75">
        <f t="shared" si="3"/>
        <v>700730.0899999999</v>
      </c>
      <c r="Y14" s="75">
        <f t="shared" si="3"/>
        <v>1440117.8599999999</v>
      </c>
    </row>
    <row r="15" spans="1:25" ht="15.75">
      <c r="A15" s="76"/>
      <c r="B15" s="77"/>
      <c r="C15" s="76"/>
      <c r="D15" s="78"/>
      <c r="E15" s="78"/>
      <c r="F15" s="79"/>
      <c r="G15" s="78"/>
      <c r="H15" s="76"/>
      <c r="I15" s="76"/>
      <c r="J15" s="76"/>
      <c r="K15" s="76"/>
      <c r="L15" s="76"/>
      <c r="M15" s="76"/>
      <c r="N15" s="76"/>
      <c r="O15" s="76"/>
      <c r="P15" s="78"/>
      <c r="Q15" s="78"/>
      <c r="R15" s="70">
        <v>6</v>
      </c>
      <c r="S15" s="71">
        <f aca="true" t="shared" si="4" ref="S15:X15">S13*6</f>
        <v>4436326.62</v>
      </c>
      <c r="T15" s="71">
        <f t="shared" si="4"/>
        <v>3965584.44</v>
      </c>
      <c r="U15" s="71">
        <f>U13*6</f>
        <v>152101.91999999998</v>
      </c>
      <c r="V15" s="71">
        <f t="shared" si="4"/>
        <v>18821.760000000002</v>
      </c>
      <c r="W15" s="71">
        <f t="shared" si="4"/>
        <v>67872.42</v>
      </c>
      <c r="X15" s="71">
        <f t="shared" si="4"/>
        <v>4204380.539999999</v>
      </c>
      <c r="Y15" s="72">
        <f>S15+X15</f>
        <v>8640707.16</v>
      </c>
    </row>
    <row r="16" spans="1:25" ht="16.5" thickBot="1">
      <c r="A16" s="207"/>
      <c r="B16" s="207"/>
      <c r="C16" s="80"/>
      <c r="D16" s="80"/>
      <c r="E16" s="80"/>
      <c r="F16" s="81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5"/>
      <c r="S16" s="86">
        <f aca="true" t="shared" si="5" ref="S16:Y16">SUM(S15:S15)</f>
        <v>4436326.62</v>
      </c>
      <c r="T16" s="86">
        <f t="shared" si="5"/>
        <v>3965584.44</v>
      </c>
      <c r="U16" s="86">
        <f t="shared" si="5"/>
        <v>152101.91999999998</v>
      </c>
      <c r="V16" s="86">
        <f t="shared" si="5"/>
        <v>18821.760000000002</v>
      </c>
      <c r="W16" s="86">
        <f t="shared" si="5"/>
        <v>67872.42</v>
      </c>
      <c r="X16" s="86">
        <f t="shared" si="5"/>
        <v>4204380.539999999</v>
      </c>
      <c r="Y16" s="86">
        <f t="shared" si="5"/>
        <v>8640707.16</v>
      </c>
    </row>
    <row r="17" spans="18:25" ht="13.5" thickBot="1">
      <c r="R17" s="87" t="s">
        <v>95</v>
      </c>
      <c r="S17" s="88">
        <f aca="true" t="shared" si="6" ref="S17:Y17">S12+S16</f>
        <v>8872653.24</v>
      </c>
      <c r="T17" s="88">
        <f t="shared" si="6"/>
        <v>7778646.42</v>
      </c>
      <c r="U17" s="88">
        <f t="shared" si="6"/>
        <v>292640.51999999996</v>
      </c>
      <c r="V17" s="88">
        <f t="shared" si="6"/>
        <v>37643.520000000004</v>
      </c>
      <c r="W17" s="88">
        <f t="shared" si="6"/>
        <v>135744.84</v>
      </c>
      <c r="X17" s="88">
        <f t="shared" si="6"/>
        <v>8244675.299999998</v>
      </c>
      <c r="Y17" s="89">
        <f t="shared" si="6"/>
        <v>17117328.54</v>
      </c>
    </row>
    <row r="18" ht="15.75">
      <c r="A18" s="90"/>
    </row>
    <row r="19" ht="15.75">
      <c r="A19" s="90"/>
    </row>
  </sheetData>
  <sheetProtection/>
  <mergeCells count="25">
    <mergeCell ref="A3:Y3"/>
    <mergeCell ref="A5:E5"/>
    <mergeCell ref="A6:A7"/>
    <mergeCell ref="B6:B7"/>
    <mergeCell ref="C6:C7"/>
    <mergeCell ref="D6:D7"/>
    <mergeCell ref="E6:E7"/>
    <mergeCell ref="F6:F7"/>
    <mergeCell ref="G6:G7"/>
    <mergeCell ref="H6:H7"/>
    <mergeCell ref="R6:R7"/>
    <mergeCell ref="S6:Y6"/>
    <mergeCell ref="I6:I7"/>
    <mergeCell ref="J6:J7"/>
    <mergeCell ref="K6:K7"/>
    <mergeCell ref="L6:L7"/>
    <mergeCell ref="M6:M7"/>
    <mergeCell ref="N6:N7"/>
    <mergeCell ref="A12:B12"/>
    <mergeCell ref="A14:B14"/>
    <mergeCell ref="A16:B16"/>
    <mergeCell ref="O6:O7"/>
    <mergeCell ref="P6:P7"/>
    <mergeCell ref="Q6:Q7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sarimova</dc:creator>
  <cp:keywords/>
  <dc:description/>
  <cp:lastModifiedBy>Эльшан А. Ахадов</cp:lastModifiedBy>
  <cp:lastPrinted>2015-09-15T12:36:14Z</cp:lastPrinted>
  <dcterms:created xsi:type="dcterms:W3CDTF">2006-12-27T04:46:10Z</dcterms:created>
  <dcterms:modified xsi:type="dcterms:W3CDTF">2016-04-15T03:52:24Z</dcterms:modified>
  <cp:category/>
  <cp:version/>
  <cp:contentType/>
  <cp:contentStatus/>
</cp:coreProperties>
</file>